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externalLinks/externalLink1.xml" ContentType="application/vnd.openxmlformats-officedocument.spreadsheetml.externalLink+xml"/>
  <Override PartName="/xl/styles.xml" ContentType="application/vnd.openxmlformats-officedocument.spreadsheetml.styles+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60" yWindow="6540" windowWidth="21800" windowHeight="14960" tabRatio="825"/>
  </bookViews>
  <sheets>
    <sheet name="Calculator" sheetId="1" r:id="rId1"/>
    <sheet name="Spell LIst" sheetId="12" r:id="rId2"/>
    <sheet name="Standard Spells" sheetId="3" r:id="rId3"/>
    <sheet name="Apportation" sheetId="4" r:id="rId4"/>
    <sheet name="BioControl" sheetId="5" r:id="rId5"/>
    <sheet name="Control Magic" sheetId="6" r:id="rId6"/>
    <sheet name="Healing" sheetId="7" r:id="rId7"/>
    <sheet name="Informational" sheetId="8" r:id="rId8"/>
    <sheet name="Mental Resis" sheetId="9" r:id="rId9"/>
    <sheet name="Mental-Comm" sheetId="10" r:id="rId10"/>
    <sheet name="Physical" sheetId="11" r:id="rId11"/>
    <sheet name="Tables" sheetId="2" r:id="rId12"/>
  </sheets>
  <externalReferences>
    <externalReference r:id="rId13"/>
  </externalReferences>
  <definedNames>
    <definedName name="_xlnm.Print_Area" localSheetId="1">'Spell LIst'!$B:$XFD</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198" i="4"/>
  <c r="D179"/>
  <c r="D180"/>
  <c r="D181"/>
  <c r="D182"/>
  <c r="D183"/>
  <c r="D184"/>
  <c r="D185"/>
  <c r="D186"/>
  <c r="D187"/>
  <c r="B188"/>
  <c r="D188"/>
  <c r="D189"/>
  <c r="D190"/>
  <c r="D191"/>
  <c r="B196"/>
  <c r="C190"/>
  <c r="B193"/>
  <c r="C186"/>
  <c r="C184"/>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98"/>
  <c r="D79"/>
  <c r="D80"/>
  <c r="D81"/>
  <c r="D82"/>
  <c r="D83"/>
  <c r="D84"/>
  <c r="D85"/>
  <c r="D86"/>
  <c r="D87"/>
  <c r="B88"/>
  <c r="D88"/>
  <c r="D89"/>
  <c r="D90"/>
  <c r="D91"/>
  <c r="B96"/>
  <c r="C90"/>
  <c r="B93"/>
  <c r="C86"/>
  <c r="C84"/>
  <c r="B73"/>
  <c r="D54"/>
  <c r="D55"/>
  <c r="D56"/>
  <c r="D57"/>
  <c r="D58"/>
  <c r="D59"/>
  <c r="D60"/>
  <c r="D61"/>
  <c r="D62"/>
  <c r="B63"/>
  <c r="D63"/>
  <c r="D64"/>
  <c r="D65"/>
  <c r="D66"/>
  <c r="B71"/>
  <c r="C65"/>
  <c r="B68"/>
  <c r="C61"/>
  <c r="C59"/>
  <c r="B23"/>
  <c r="D4"/>
  <c r="D5"/>
  <c r="D6"/>
  <c r="D7"/>
  <c r="D8"/>
  <c r="D9"/>
  <c r="D10"/>
  <c r="D11"/>
  <c r="D12"/>
  <c r="B13"/>
  <c r="D13"/>
  <c r="D14"/>
  <c r="D15"/>
  <c r="D16"/>
  <c r="B21"/>
  <c r="C15"/>
  <c r="B18"/>
  <c r="C11"/>
  <c r="C9"/>
  <c r="B48"/>
  <c r="D29"/>
  <c r="D30"/>
  <c r="D31"/>
  <c r="D32"/>
  <c r="D33"/>
  <c r="D34"/>
  <c r="D35"/>
  <c r="D36"/>
  <c r="D37"/>
  <c r="B38"/>
  <c r="D38"/>
  <c r="D39"/>
  <c r="D40"/>
  <c r="D41"/>
  <c r="B46"/>
  <c r="C40"/>
  <c r="B43"/>
  <c r="C36"/>
  <c r="C34"/>
  <c r="D162"/>
  <c r="B173"/>
  <c r="D154"/>
  <c r="D155"/>
  <c r="D156"/>
  <c r="D157"/>
  <c r="D158"/>
  <c r="D159"/>
  <c r="D160"/>
  <c r="D161"/>
  <c r="B163"/>
  <c r="D163"/>
  <c r="D164"/>
  <c r="D165"/>
  <c r="D166"/>
  <c r="B171"/>
  <c r="C165"/>
  <c r="B168"/>
  <c r="C161"/>
  <c r="C159"/>
  <c r="G169"/>
  <c r="B169"/>
  <c r="G170"/>
  <c r="B170"/>
  <c r="G172"/>
  <c r="B172"/>
  <c r="G44"/>
  <c r="B44"/>
  <c r="G45"/>
  <c r="B45"/>
  <c r="G47"/>
  <c r="B47"/>
  <c r="G19"/>
  <c r="B19"/>
  <c r="G20"/>
  <c r="B20"/>
  <c r="G22"/>
  <c r="B22"/>
  <c r="G69"/>
  <c r="B69"/>
  <c r="G70"/>
  <c r="B70"/>
  <c r="G72"/>
  <c r="B72"/>
  <c r="G94"/>
  <c r="B94"/>
  <c r="G95"/>
  <c r="B95"/>
  <c r="G97"/>
  <c r="B97"/>
  <c r="G119"/>
  <c r="B119"/>
  <c r="G120"/>
  <c r="B120"/>
  <c r="G122"/>
  <c r="B122"/>
  <c r="G144"/>
  <c r="B144"/>
  <c r="G145"/>
  <c r="B145"/>
  <c r="G147"/>
  <c r="B147"/>
  <c r="G194"/>
  <c r="B194"/>
  <c r="G195"/>
  <c r="B195"/>
  <c r="G197"/>
  <c r="B197"/>
  <c r="B198" i="5"/>
  <c r="D179"/>
  <c r="D180"/>
  <c r="D181"/>
  <c r="D182"/>
  <c r="D183"/>
  <c r="D184"/>
  <c r="D185"/>
  <c r="D186"/>
  <c r="D187"/>
  <c r="B188"/>
  <c r="D188"/>
  <c r="D189"/>
  <c r="D190"/>
  <c r="D191"/>
  <c r="B196"/>
  <c r="C190"/>
  <c r="B193"/>
  <c r="C186"/>
  <c r="C184"/>
  <c r="B173"/>
  <c r="D154"/>
  <c r="D155"/>
  <c r="D156"/>
  <c r="D157"/>
  <c r="D158"/>
  <c r="D159"/>
  <c r="D160"/>
  <c r="D161"/>
  <c r="D162"/>
  <c r="B163"/>
  <c r="D163"/>
  <c r="D164"/>
  <c r="D165"/>
  <c r="D166"/>
  <c r="B171"/>
  <c r="C165"/>
  <c r="B168"/>
  <c r="C161"/>
  <c r="C159"/>
  <c r="B148"/>
  <c r="D129"/>
  <c r="D130"/>
  <c r="D131"/>
  <c r="D132"/>
  <c r="D133"/>
  <c r="D134"/>
  <c r="D135"/>
  <c r="D136"/>
  <c r="D137"/>
  <c r="B138"/>
  <c r="D138"/>
  <c r="D139"/>
  <c r="D140"/>
  <c r="D141"/>
  <c r="B146"/>
  <c r="C140"/>
  <c r="B143"/>
  <c r="C134"/>
  <c r="B123"/>
  <c r="D104"/>
  <c r="D105"/>
  <c r="D106"/>
  <c r="D107"/>
  <c r="D108"/>
  <c r="D109"/>
  <c r="D110"/>
  <c r="D111"/>
  <c r="D112"/>
  <c r="B113"/>
  <c r="D113"/>
  <c r="D114"/>
  <c r="D115"/>
  <c r="D116"/>
  <c r="B121"/>
  <c r="C115"/>
  <c r="B118"/>
  <c r="C111"/>
  <c r="C109"/>
  <c r="B73"/>
  <c r="D54"/>
  <c r="D55"/>
  <c r="D56"/>
  <c r="D57"/>
  <c r="D58"/>
  <c r="D59"/>
  <c r="D60"/>
  <c r="D61"/>
  <c r="D62"/>
  <c r="B63"/>
  <c r="D63"/>
  <c r="D64"/>
  <c r="D65"/>
  <c r="D66"/>
  <c r="B71"/>
  <c r="C65"/>
  <c r="B68"/>
  <c r="C61"/>
  <c r="C59"/>
  <c r="B98"/>
  <c r="D79"/>
  <c r="D80"/>
  <c r="D81"/>
  <c r="D82"/>
  <c r="D83"/>
  <c r="D84"/>
  <c r="D85"/>
  <c r="D86"/>
  <c r="D87"/>
  <c r="B88"/>
  <c r="D88"/>
  <c r="D89"/>
  <c r="D90"/>
  <c r="D91"/>
  <c r="B96"/>
  <c r="C90"/>
  <c r="B93"/>
  <c r="C86"/>
  <c r="C84"/>
  <c r="B48"/>
  <c r="D29"/>
  <c r="D30"/>
  <c r="D31"/>
  <c r="D32"/>
  <c r="D33"/>
  <c r="D34"/>
  <c r="D35"/>
  <c r="D36"/>
  <c r="D37"/>
  <c r="B38"/>
  <c r="D38"/>
  <c r="D39"/>
  <c r="D40"/>
  <c r="D41"/>
  <c r="B46"/>
  <c r="C40"/>
  <c r="B43"/>
  <c r="C36"/>
  <c r="C34"/>
  <c r="B23"/>
  <c r="D4"/>
  <c r="D5"/>
  <c r="D6"/>
  <c r="D7"/>
  <c r="D8"/>
  <c r="D9"/>
  <c r="D10"/>
  <c r="D11"/>
  <c r="D12"/>
  <c r="B13"/>
  <c r="D13"/>
  <c r="D14"/>
  <c r="D15"/>
  <c r="D16"/>
  <c r="B21"/>
  <c r="C15"/>
  <c r="B18"/>
  <c r="C11"/>
  <c r="C9"/>
  <c r="D587"/>
  <c r="D562"/>
  <c r="D537"/>
  <c r="D512"/>
  <c r="D487"/>
  <c r="D462"/>
  <c r="D437"/>
  <c r="D412"/>
  <c r="D387"/>
  <c r="D362"/>
  <c r="D337"/>
  <c r="D312"/>
  <c r="D287"/>
  <c r="D262"/>
  <c r="D237"/>
  <c r="D212"/>
  <c r="B598"/>
  <c r="D579"/>
  <c r="D580"/>
  <c r="D581"/>
  <c r="D582"/>
  <c r="D583"/>
  <c r="D584"/>
  <c r="D585"/>
  <c r="D586"/>
  <c r="D588"/>
  <c r="D589"/>
  <c r="D590"/>
  <c r="D591"/>
  <c r="B596"/>
  <c r="C590"/>
  <c r="B593"/>
  <c r="C584"/>
  <c r="B573"/>
  <c r="D554"/>
  <c r="D555"/>
  <c r="D556"/>
  <c r="D557"/>
  <c r="D558"/>
  <c r="D559"/>
  <c r="D560"/>
  <c r="D561"/>
  <c r="B563"/>
  <c r="D563"/>
  <c r="D564"/>
  <c r="D565"/>
  <c r="D566"/>
  <c r="B571"/>
  <c r="C565"/>
  <c r="B568"/>
  <c r="C559"/>
  <c r="B548"/>
  <c r="D529"/>
  <c r="D530"/>
  <c r="D531"/>
  <c r="D532"/>
  <c r="D533"/>
  <c r="D534"/>
  <c r="D535"/>
  <c r="D536"/>
  <c r="B538"/>
  <c r="D538"/>
  <c r="D539"/>
  <c r="D540"/>
  <c r="D541"/>
  <c r="B546"/>
  <c r="C540"/>
  <c r="B543"/>
  <c r="C534"/>
  <c r="B523"/>
  <c r="D504"/>
  <c r="D505"/>
  <c r="D506"/>
  <c r="D507"/>
  <c r="D508"/>
  <c r="D509"/>
  <c r="D510"/>
  <c r="D511"/>
  <c r="B513"/>
  <c r="D513"/>
  <c r="D514"/>
  <c r="D515"/>
  <c r="D516"/>
  <c r="B521"/>
  <c r="C515"/>
  <c r="B518"/>
  <c r="C509"/>
  <c r="B498"/>
  <c r="D479"/>
  <c r="D480"/>
  <c r="D481"/>
  <c r="D482"/>
  <c r="D483"/>
  <c r="D484"/>
  <c r="D485"/>
  <c r="D486"/>
  <c r="B488"/>
  <c r="D488"/>
  <c r="D489"/>
  <c r="D490"/>
  <c r="D491"/>
  <c r="B496"/>
  <c r="C490"/>
  <c r="B493"/>
  <c r="C484"/>
  <c r="B473"/>
  <c r="D454"/>
  <c r="D455"/>
  <c r="D456"/>
  <c r="D457"/>
  <c r="D458"/>
  <c r="D459"/>
  <c r="D460"/>
  <c r="D461"/>
  <c r="B463"/>
  <c r="D463"/>
  <c r="D464"/>
  <c r="D465"/>
  <c r="D466"/>
  <c r="B471"/>
  <c r="C465"/>
  <c r="B468"/>
  <c r="C459"/>
  <c r="B448"/>
  <c r="D429"/>
  <c r="D430"/>
  <c r="D431"/>
  <c r="D432"/>
  <c r="D433"/>
  <c r="D434"/>
  <c r="D435"/>
  <c r="D436"/>
  <c r="B438"/>
  <c r="D438"/>
  <c r="D439"/>
  <c r="D440"/>
  <c r="D441"/>
  <c r="B446"/>
  <c r="C440"/>
  <c r="B443"/>
  <c r="C434"/>
  <c r="B423"/>
  <c r="D404"/>
  <c r="D405"/>
  <c r="D406"/>
  <c r="D407"/>
  <c r="D408"/>
  <c r="D409"/>
  <c r="D410"/>
  <c r="D411"/>
  <c r="B413"/>
  <c r="D413"/>
  <c r="D414"/>
  <c r="D415"/>
  <c r="D416"/>
  <c r="B421"/>
  <c r="C415"/>
  <c r="B418"/>
  <c r="C411"/>
  <c r="C409"/>
  <c r="B398"/>
  <c r="D379"/>
  <c r="D380"/>
  <c r="D381"/>
  <c r="D382"/>
  <c r="D383"/>
  <c r="D384"/>
  <c r="D385"/>
  <c r="D386"/>
  <c r="B388"/>
  <c r="D388"/>
  <c r="D389"/>
  <c r="D390"/>
  <c r="D391"/>
  <c r="B396"/>
  <c r="C390"/>
  <c r="B393"/>
  <c r="C386"/>
  <c r="C384"/>
  <c r="B373"/>
  <c r="D354"/>
  <c r="D355"/>
  <c r="D356"/>
  <c r="D357"/>
  <c r="D358"/>
  <c r="D359"/>
  <c r="D360"/>
  <c r="D361"/>
  <c r="B363"/>
  <c r="D363"/>
  <c r="D364"/>
  <c r="D365"/>
  <c r="D366"/>
  <c r="B371"/>
  <c r="C365"/>
  <c r="B368"/>
  <c r="C361"/>
  <c r="C359"/>
  <c r="B348"/>
  <c r="D329"/>
  <c r="D330"/>
  <c r="D331"/>
  <c r="D332"/>
  <c r="D333"/>
  <c r="D334"/>
  <c r="D335"/>
  <c r="D336"/>
  <c r="B338"/>
  <c r="D338"/>
  <c r="D339"/>
  <c r="D340"/>
  <c r="D341"/>
  <c r="B346"/>
  <c r="C340"/>
  <c r="B343"/>
  <c r="C336"/>
  <c r="C334"/>
  <c r="B323"/>
  <c r="D304"/>
  <c r="D305"/>
  <c r="D306"/>
  <c r="D307"/>
  <c r="D308"/>
  <c r="D309"/>
  <c r="D310"/>
  <c r="D311"/>
  <c r="B313"/>
  <c r="D313"/>
  <c r="D314"/>
  <c r="D315"/>
  <c r="D316"/>
  <c r="B321"/>
  <c r="C315"/>
  <c r="B318"/>
  <c r="C311"/>
  <c r="C309"/>
  <c r="B298"/>
  <c r="D279"/>
  <c r="D280"/>
  <c r="D281"/>
  <c r="D282"/>
  <c r="D283"/>
  <c r="D284"/>
  <c r="D285"/>
  <c r="D286"/>
  <c r="B288"/>
  <c r="D288"/>
  <c r="D289"/>
  <c r="D290"/>
  <c r="D291"/>
  <c r="B296"/>
  <c r="C290"/>
  <c r="B293"/>
  <c r="C286"/>
  <c r="C284"/>
  <c r="B273"/>
  <c r="D254"/>
  <c r="D255"/>
  <c r="D256"/>
  <c r="D257"/>
  <c r="D258"/>
  <c r="D259"/>
  <c r="D260"/>
  <c r="D261"/>
  <c r="B263"/>
  <c r="D263"/>
  <c r="D264"/>
  <c r="D265"/>
  <c r="D266"/>
  <c r="B271"/>
  <c r="C265"/>
  <c r="B268"/>
  <c r="C261"/>
  <c r="C259"/>
  <c r="B248"/>
  <c r="D229"/>
  <c r="D230"/>
  <c r="D231"/>
  <c r="D232"/>
  <c r="D233"/>
  <c r="D234"/>
  <c r="D235"/>
  <c r="D236"/>
  <c r="B238"/>
  <c r="D238"/>
  <c r="D239"/>
  <c r="D240"/>
  <c r="D241"/>
  <c r="B246"/>
  <c r="C240"/>
  <c r="B243"/>
  <c r="C236"/>
  <c r="C234"/>
  <c r="B223"/>
  <c r="D204"/>
  <c r="D205"/>
  <c r="D206"/>
  <c r="D207"/>
  <c r="D208"/>
  <c r="D209"/>
  <c r="D210"/>
  <c r="D211"/>
  <c r="B213"/>
  <c r="D213"/>
  <c r="D214"/>
  <c r="D215"/>
  <c r="D216"/>
  <c r="B221"/>
  <c r="C215"/>
  <c r="B218"/>
  <c r="C211"/>
  <c r="C209"/>
  <c r="G219"/>
  <c r="B219"/>
  <c r="G220"/>
  <c r="B220"/>
  <c r="G222"/>
  <c r="B222"/>
  <c r="G244"/>
  <c r="B244"/>
  <c r="G245"/>
  <c r="B245"/>
  <c r="G247"/>
  <c r="B247"/>
  <c r="G269"/>
  <c r="B269"/>
  <c r="G270"/>
  <c r="B270"/>
  <c r="G272"/>
  <c r="B272"/>
  <c r="G294"/>
  <c r="B294"/>
  <c r="G295"/>
  <c r="B295"/>
  <c r="G297"/>
  <c r="B297"/>
  <c r="G319"/>
  <c r="B319"/>
  <c r="G320"/>
  <c r="B320"/>
  <c r="G322"/>
  <c r="B322"/>
  <c r="G344"/>
  <c r="B344"/>
  <c r="G345"/>
  <c r="B345"/>
  <c r="G347"/>
  <c r="B347"/>
  <c r="G369"/>
  <c r="B369"/>
  <c r="G370"/>
  <c r="B370"/>
  <c r="G372"/>
  <c r="B372"/>
  <c r="G394"/>
  <c r="B394"/>
  <c r="G395"/>
  <c r="B395"/>
  <c r="G397"/>
  <c r="B397"/>
  <c r="G419"/>
  <c r="B419"/>
  <c r="G420"/>
  <c r="B420"/>
  <c r="G422"/>
  <c r="B422"/>
  <c r="G444"/>
  <c r="B444"/>
  <c r="G445"/>
  <c r="B445"/>
  <c r="G447"/>
  <c r="B447"/>
  <c r="G469"/>
  <c r="B469"/>
  <c r="G470"/>
  <c r="B470"/>
  <c r="G472"/>
  <c r="B472"/>
  <c r="G494"/>
  <c r="B494"/>
  <c r="G495"/>
  <c r="B495"/>
  <c r="G497"/>
  <c r="B497"/>
  <c r="G519"/>
  <c r="B519"/>
  <c r="G520"/>
  <c r="B520"/>
  <c r="G522"/>
  <c r="B522"/>
  <c r="G544"/>
  <c r="B544"/>
  <c r="G545"/>
  <c r="B545"/>
  <c r="G547"/>
  <c r="B547"/>
  <c r="G569"/>
  <c r="B569"/>
  <c r="G570"/>
  <c r="B570"/>
  <c r="G572"/>
  <c r="B572"/>
  <c r="G594"/>
  <c r="B594"/>
  <c r="G595"/>
  <c r="B595"/>
  <c r="G597"/>
  <c r="B597"/>
  <c r="G19"/>
  <c r="B19"/>
  <c r="G20"/>
  <c r="B20"/>
  <c r="G22"/>
  <c r="B22"/>
  <c r="G44"/>
  <c r="B44"/>
  <c r="G45"/>
  <c r="B45"/>
  <c r="G47"/>
  <c r="B47"/>
  <c r="G94"/>
  <c r="B94"/>
  <c r="G95"/>
  <c r="B95"/>
  <c r="G97"/>
  <c r="B97"/>
  <c r="G69"/>
  <c r="B69"/>
  <c r="G70"/>
  <c r="B70"/>
  <c r="G72"/>
  <c r="B72"/>
  <c r="G119"/>
  <c r="B119"/>
  <c r="G120"/>
  <c r="B120"/>
  <c r="G122"/>
  <c r="B122"/>
  <c r="G144"/>
  <c r="B144"/>
  <c r="G145"/>
  <c r="B145"/>
  <c r="G147"/>
  <c r="B147"/>
  <c r="G169"/>
  <c r="B169"/>
  <c r="G170"/>
  <c r="B170"/>
  <c r="G172"/>
  <c r="B172"/>
  <c r="G194"/>
  <c r="B194"/>
  <c r="G195"/>
  <c r="B195"/>
  <c r="G197"/>
  <c r="B197"/>
  <c r="B4" i="1"/>
  <c r="F3"/>
  <c r="B3"/>
  <c r="C3"/>
  <c r="F2"/>
  <c r="B2"/>
  <c r="C2"/>
  <c r="C20"/>
  <c r="C16"/>
  <c r="C14"/>
  <c r="D17"/>
  <c r="B28"/>
  <c r="D9"/>
  <c r="D10"/>
  <c r="D11"/>
  <c r="D12"/>
  <c r="D13"/>
  <c r="D14"/>
  <c r="D15"/>
  <c r="D16"/>
  <c r="D18"/>
  <c r="D19"/>
  <c r="D20"/>
  <c r="D21"/>
  <c r="G25"/>
  <c r="B25"/>
  <c r="G24"/>
  <c r="B24"/>
  <c r="B26"/>
  <c r="G27"/>
  <c r="B27"/>
  <c r="B23"/>
  <c r="D54" i="6"/>
  <c r="D58"/>
  <c r="D59"/>
  <c r="D60"/>
  <c r="D61"/>
  <c r="D62"/>
  <c r="B63"/>
  <c r="D63"/>
  <c r="D64"/>
  <c r="D55"/>
  <c r="D56"/>
  <c r="D57"/>
  <c r="D65"/>
  <c r="D66"/>
  <c r="B98"/>
  <c r="D79"/>
  <c r="D80"/>
  <c r="D81"/>
  <c r="D82"/>
  <c r="D83"/>
  <c r="D84"/>
  <c r="D85"/>
  <c r="D86"/>
  <c r="D87"/>
  <c r="B88"/>
  <c r="D88"/>
  <c r="D89"/>
  <c r="D90"/>
  <c r="D91"/>
  <c r="B96"/>
  <c r="G97"/>
  <c r="B97"/>
  <c r="G95"/>
  <c r="B95"/>
  <c r="G94"/>
  <c r="B94"/>
  <c r="C90"/>
  <c r="B93"/>
  <c r="C86"/>
  <c r="C84"/>
  <c r="B48"/>
  <c r="D29"/>
  <c r="D30"/>
  <c r="D31"/>
  <c r="D32"/>
  <c r="D33"/>
  <c r="D34"/>
  <c r="D35"/>
  <c r="D36"/>
  <c r="D37"/>
  <c r="B38"/>
  <c r="D38"/>
  <c r="D39"/>
  <c r="D40"/>
  <c r="D41"/>
  <c r="B46"/>
  <c r="G47"/>
  <c r="B47"/>
  <c r="G45"/>
  <c r="B45"/>
  <c r="G44"/>
  <c r="B44"/>
  <c r="C40"/>
  <c r="B43"/>
  <c r="C36"/>
  <c r="C34"/>
  <c r="B13"/>
  <c r="D587"/>
  <c r="D562"/>
  <c r="D537"/>
  <c r="D512"/>
  <c r="D487"/>
  <c r="D462"/>
  <c r="D437"/>
  <c r="D412"/>
  <c r="D387"/>
  <c r="D362"/>
  <c r="D337"/>
  <c r="D312"/>
  <c r="D287"/>
  <c r="D262"/>
  <c r="D237"/>
  <c r="D212"/>
  <c r="D187"/>
  <c r="D162"/>
  <c r="D137"/>
  <c r="D112"/>
  <c r="D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173"/>
  <c r="D154"/>
  <c r="D155"/>
  <c r="D156"/>
  <c r="D157"/>
  <c r="D158"/>
  <c r="D159"/>
  <c r="D160"/>
  <c r="D161"/>
  <c r="B163"/>
  <c r="D163"/>
  <c r="D164"/>
  <c r="D165"/>
  <c r="D166"/>
  <c r="B171"/>
  <c r="G172"/>
  <c r="B172"/>
  <c r="G170"/>
  <c r="B170"/>
  <c r="G169"/>
  <c r="B169"/>
  <c r="C165"/>
  <c r="B168"/>
  <c r="C161"/>
  <c r="C159"/>
  <c r="B148"/>
  <c r="D129"/>
  <c r="D130"/>
  <c r="D131"/>
  <c r="D132"/>
  <c r="D133"/>
  <c r="D134"/>
  <c r="D135"/>
  <c r="D136"/>
  <c r="B138"/>
  <c r="D138"/>
  <c r="D139"/>
  <c r="D140"/>
  <c r="D141"/>
  <c r="B146"/>
  <c r="G147"/>
  <c r="B147"/>
  <c r="G145"/>
  <c r="B145"/>
  <c r="G144"/>
  <c r="B144"/>
  <c r="C140"/>
  <c r="B143"/>
  <c r="C136"/>
  <c r="C134"/>
  <c r="B123"/>
  <c r="D104"/>
  <c r="D105"/>
  <c r="D106"/>
  <c r="D107"/>
  <c r="D108"/>
  <c r="D109"/>
  <c r="D110"/>
  <c r="D111"/>
  <c r="B113"/>
  <c r="D113"/>
  <c r="D114"/>
  <c r="D115"/>
  <c r="D116"/>
  <c r="B121"/>
  <c r="G122"/>
  <c r="B122"/>
  <c r="G120"/>
  <c r="B120"/>
  <c r="G119"/>
  <c r="B119"/>
  <c r="C115"/>
  <c r="B118"/>
  <c r="C111"/>
  <c r="C109"/>
  <c r="B73"/>
  <c r="B71"/>
  <c r="G72"/>
  <c r="B72"/>
  <c r="G70"/>
  <c r="B70"/>
  <c r="G69"/>
  <c r="B69"/>
  <c r="C65"/>
  <c r="B68"/>
  <c r="C61"/>
  <c r="C59"/>
  <c r="B23"/>
  <c r="D4"/>
  <c r="D5"/>
  <c r="D6"/>
  <c r="D7"/>
  <c r="D8"/>
  <c r="D9"/>
  <c r="D10"/>
  <c r="D11"/>
  <c r="D13"/>
  <c r="D14"/>
  <c r="D15"/>
  <c r="D16"/>
  <c r="B21"/>
  <c r="G22"/>
  <c r="B22"/>
  <c r="G20"/>
  <c r="B20"/>
  <c r="G19"/>
  <c r="B19"/>
  <c r="C15"/>
  <c r="B18"/>
  <c r="C11"/>
  <c r="C9"/>
  <c r="B173" i="7"/>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73"/>
  <c r="D54"/>
  <c r="D55"/>
  <c r="D56"/>
  <c r="D57"/>
  <c r="D58"/>
  <c r="D59"/>
  <c r="D60"/>
  <c r="D61"/>
  <c r="D62"/>
  <c r="B63"/>
  <c r="D63"/>
  <c r="D64"/>
  <c r="D65"/>
  <c r="D66"/>
  <c r="B71"/>
  <c r="G72"/>
  <c r="B72"/>
  <c r="G70"/>
  <c r="B70"/>
  <c r="G69"/>
  <c r="B69"/>
  <c r="C65"/>
  <c r="B68"/>
  <c r="C61"/>
  <c r="C59"/>
  <c r="D79"/>
  <c r="D80"/>
  <c r="D81"/>
  <c r="D82"/>
  <c r="D83"/>
  <c r="C84"/>
  <c r="D84"/>
  <c r="D85"/>
  <c r="C86"/>
  <c r="D86"/>
  <c r="D87"/>
  <c r="B88"/>
  <c r="D88"/>
  <c r="D89"/>
  <c r="C90"/>
  <c r="D90"/>
  <c r="D91"/>
  <c r="B93"/>
  <c r="G94"/>
  <c r="B94"/>
  <c r="G95"/>
  <c r="B95"/>
  <c r="B96"/>
  <c r="G97"/>
  <c r="B97"/>
  <c r="B98"/>
  <c r="D104"/>
  <c r="D105"/>
  <c r="D106"/>
  <c r="D107"/>
  <c r="D108"/>
  <c r="C109"/>
  <c r="D109"/>
  <c r="D110"/>
  <c r="D111"/>
  <c r="D112"/>
  <c r="B113"/>
  <c r="D113"/>
  <c r="D114"/>
  <c r="C115"/>
  <c r="D115"/>
  <c r="D116"/>
  <c r="B118"/>
  <c r="G119"/>
  <c r="B119"/>
  <c r="G120"/>
  <c r="B120"/>
  <c r="B121"/>
  <c r="G122"/>
  <c r="B122"/>
  <c r="B123"/>
  <c r="B23"/>
  <c r="D4"/>
  <c r="D5"/>
  <c r="D6"/>
  <c r="D7"/>
  <c r="D8"/>
  <c r="D9"/>
  <c r="D10"/>
  <c r="D11"/>
  <c r="D12"/>
  <c r="B13"/>
  <c r="D13"/>
  <c r="D14"/>
  <c r="D15"/>
  <c r="D16"/>
  <c r="B21"/>
  <c r="G22"/>
  <c r="B22"/>
  <c r="G20"/>
  <c r="B20"/>
  <c r="G19"/>
  <c r="B19"/>
  <c r="C15"/>
  <c r="B18"/>
  <c r="C11"/>
  <c r="C9"/>
  <c r="I173"/>
  <c r="K154"/>
  <c r="K166"/>
  <c r="I171"/>
  <c r="N172"/>
  <c r="I172"/>
  <c r="N170"/>
  <c r="I170"/>
  <c r="N169"/>
  <c r="I169"/>
  <c r="J165"/>
  <c r="I168"/>
  <c r="K165"/>
  <c r="K164"/>
  <c r="I163"/>
  <c r="K163"/>
  <c r="K162"/>
  <c r="K161"/>
  <c r="J161"/>
  <c r="K160"/>
  <c r="K159"/>
  <c r="J159"/>
  <c r="K158"/>
  <c r="K157"/>
  <c r="K156"/>
  <c r="K155"/>
  <c r="I148"/>
  <c r="K129"/>
  <c r="K141"/>
  <c r="I146"/>
  <c r="N147"/>
  <c r="I147"/>
  <c r="N145"/>
  <c r="I145"/>
  <c r="N144"/>
  <c r="I144"/>
  <c r="J140"/>
  <c r="I143"/>
  <c r="K140"/>
  <c r="K139"/>
  <c r="I138"/>
  <c r="K138"/>
  <c r="K137"/>
  <c r="K136"/>
  <c r="J136"/>
  <c r="K135"/>
  <c r="K134"/>
  <c r="J134"/>
  <c r="K133"/>
  <c r="K132"/>
  <c r="K131"/>
  <c r="K130"/>
  <c r="I123"/>
  <c r="K104"/>
  <c r="K116"/>
  <c r="I121"/>
  <c r="N122"/>
  <c r="I122"/>
  <c r="N120"/>
  <c r="I120"/>
  <c r="N119"/>
  <c r="I119"/>
  <c r="J115"/>
  <c r="I118"/>
  <c r="K115"/>
  <c r="K114"/>
  <c r="I113"/>
  <c r="K113"/>
  <c r="K112"/>
  <c r="K111"/>
  <c r="J111"/>
  <c r="K110"/>
  <c r="K109"/>
  <c r="J109"/>
  <c r="K108"/>
  <c r="K107"/>
  <c r="K106"/>
  <c r="K105"/>
  <c r="I98"/>
  <c r="K79"/>
  <c r="K91"/>
  <c r="I96"/>
  <c r="N97"/>
  <c r="I97"/>
  <c r="N95"/>
  <c r="I95"/>
  <c r="N94"/>
  <c r="I94"/>
  <c r="J90"/>
  <c r="I93"/>
  <c r="K90"/>
  <c r="K89"/>
  <c r="I88"/>
  <c r="K88"/>
  <c r="K87"/>
  <c r="K86"/>
  <c r="K85"/>
  <c r="K84"/>
  <c r="J84"/>
  <c r="K83"/>
  <c r="K82"/>
  <c r="K81"/>
  <c r="K80"/>
  <c r="I73"/>
  <c r="K54"/>
  <c r="K66"/>
  <c r="I71"/>
  <c r="N72"/>
  <c r="I72"/>
  <c r="N70"/>
  <c r="I70"/>
  <c r="N69"/>
  <c r="I69"/>
  <c r="J65"/>
  <c r="I68"/>
  <c r="K65"/>
  <c r="K64"/>
  <c r="I63"/>
  <c r="K63"/>
  <c r="K62"/>
  <c r="K61"/>
  <c r="J61"/>
  <c r="K60"/>
  <c r="K59"/>
  <c r="J59"/>
  <c r="K58"/>
  <c r="K57"/>
  <c r="K56"/>
  <c r="K55"/>
  <c r="I48"/>
  <c r="K29"/>
  <c r="K41"/>
  <c r="I46"/>
  <c r="N47"/>
  <c r="I47"/>
  <c r="N45"/>
  <c r="I45"/>
  <c r="N44"/>
  <c r="I44"/>
  <c r="J40"/>
  <c r="I43"/>
  <c r="K40"/>
  <c r="K39"/>
  <c r="I38"/>
  <c r="K38"/>
  <c r="K37"/>
  <c r="K36"/>
  <c r="J36"/>
  <c r="K35"/>
  <c r="K34"/>
  <c r="J34"/>
  <c r="K33"/>
  <c r="K32"/>
  <c r="K31"/>
  <c r="K30"/>
  <c r="I23"/>
  <c r="K4"/>
  <c r="K16"/>
  <c r="I21"/>
  <c r="N22"/>
  <c r="I22"/>
  <c r="N20"/>
  <c r="I20"/>
  <c r="N19"/>
  <c r="I19"/>
  <c r="J15"/>
  <c r="I18"/>
  <c r="K15"/>
  <c r="K14"/>
  <c r="I13"/>
  <c r="K13"/>
  <c r="K12"/>
  <c r="K11"/>
  <c r="J11"/>
  <c r="K10"/>
  <c r="K9"/>
  <c r="J9"/>
  <c r="K8"/>
  <c r="K7"/>
  <c r="K6"/>
  <c r="K5"/>
  <c r="D587"/>
  <c r="D562"/>
  <c r="D537"/>
  <c r="D512"/>
  <c r="D487"/>
  <c r="D462"/>
  <c r="D437"/>
  <c r="D412"/>
  <c r="D387"/>
  <c r="D362"/>
  <c r="D337"/>
  <c r="D312"/>
  <c r="D287"/>
  <c r="D262"/>
  <c r="D237"/>
  <c r="D212"/>
  <c r="D187"/>
  <c r="D37"/>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98"/>
  <c r="D179"/>
  <c r="D180"/>
  <c r="D181"/>
  <c r="D182"/>
  <c r="D183"/>
  <c r="D184"/>
  <c r="D185"/>
  <c r="D186"/>
  <c r="B188"/>
  <c r="D188"/>
  <c r="D189"/>
  <c r="D190"/>
  <c r="D191"/>
  <c r="B196"/>
  <c r="G197"/>
  <c r="B197"/>
  <c r="G195"/>
  <c r="B195"/>
  <c r="G194"/>
  <c r="B194"/>
  <c r="C190"/>
  <c r="B193"/>
  <c r="C186"/>
  <c r="C184"/>
  <c r="B48"/>
  <c r="D29"/>
  <c r="D30"/>
  <c r="D31"/>
  <c r="D32"/>
  <c r="D33"/>
  <c r="D34"/>
  <c r="D35"/>
  <c r="D36"/>
  <c r="B38"/>
  <c r="D38"/>
  <c r="D39"/>
  <c r="D40"/>
  <c r="D41"/>
  <c r="B46"/>
  <c r="G47"/>
  <c r="B47"/>
  <c r="G45"/>
  <c r="B45"/>
  <c r="G44"/>
  <c r="B44"/>
  <c r="C40"/>
  <c r="B43"/>
  <c r="C36"/>
  <c r="C34"/>
  <c r="C11" i="8"/>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198" i="9"/>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D237"/>
  <c r="D212"/>
  <c r="D11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248"/>
  <c r="D229"/>
  <c r="D230"/>
  <c r="D231"/>
  <c r="D232"/>
  <c r="D233"/>
  <c r="D234"/>
  <c r="D235"/>
  <c r="D236"/>
  <c r="B238"/>
  <c r="D238"/>
  <c r="D239"/>
  <c r="D240"/>
  <c r="D241"/>
  <c r="B246"/>
  <c r="G247"/>
  <c r="B247"/>
  <c r="G245"/>
  <c r="B245"/>
  <c r="G244"/>
  <c r="B244"/>
  <c r="C240"/>
  <c r="B243"/>
  <c r="C236"/>
  <c r="C234"/>
  <c r="B223"/>
  <c r="D204"/>
  <c r="D205"/>
  <c r="D206"/>
  <c r="D207"/>
  <c r="D208"/>
  <c r="D209"/>
  <c r="D210"/>
  <c r="D211"/>
  <c r="B213"/>
  <c r="D213"/>
  <c r="D214"/>
  <c r="D215"/>
  <c r="D216"/>
  <c r="B221"/>
  <c r="G222"/>
  <c r="B222"/>
  <c r="G220"/>
  <c r="B220"/>
  <c r="G219"/>
  <c r="B219"/>
  <c r="C215"/>
  <c r="B218"/>
  <c r="C211"/>
  <c r="C209"/>
  <c r="B123"/>
  <c r="D104"/>
  <c r="D105"/>
  <c r="D106"/>
  <c r="D107"/>
  <c r="D108"/>
  <c r="D109"/>
  <c r="D110"/>
  <c r="D111"/>
  <c r="B113"/>
  <c r="D113"/>
  <c r="D114"/>
  <c r="D115"/>
  <c r="D116"/>
  <c r="B121"/>
  <c r="G122"/>
  <c r="B122"/>
  <c r="G120"/>
  <c r="B120"/>
  <c r="G119"/>
  <c r="B119"/>
  <c r="C115"/>
  <c r="B118"/>
  <c r="C111"/>
  <c r="C109"/>
  <c r="B248" i="10"/>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D4"/>
  <c r="D5"/>
  <c r="D6"/>
  <c r="D7"/>
  <c r="D8"/>
  <c r="D9"/>
  <c r="D10"/>
  <c r="D11"/>
  <c r="D12"/>
  <c r="B13"/>
  <c r="D13"/>
  <c r="D14"/>
  <c r="D15"/>
  <c r="D16"/>
  <c r="B21"/>
  <c r="G22"/>
  <c r="B22"/>
  <c r="G20"/>
  <c r="B20"/>
  <c r="G19"/>
  <c r="B19"/>
  <c r="C15"/>
  <c r="B18"/>
  <c r="C11"/>
  <c r="C9"/>
  <c r="D587"/>
  <c r="D562"/>
  <c r="D537"/>
  <c r="D512"/>
  <c r="D487"/>
  <c r="D462"/>
  <c r="D437"/>
  <c r="D412"/>
  <c r="D387"/>
  <c r="D362"/>
  <c r="D337"/>
  <c r="D312"/>
  <c r="D287"/>
  <c r="D262"/>
  <c r="B598"/>
  <c r="D579"/>
  <c r="D580"/>
  <c r="D581"/>
  <c r="D582"/>
  <c r="D583"/>
  <c r="D584"/>
  <c r="D585"/>
  <c r="D586"/>
  <c r="D588"/>
  <c r="D589"/>
  <c r="D590"/>
  <c r="D591"/>
  <c r="B596"/>
  <c r="G597"/>
  <c r="B597"/>
  <c r="G595"/>
  <c r="B595"/>
  <c r="G594"/>
  <c r="B594"/>
  <c r="C590"/>
  <c r="B593"/>
  <c r="C584"/>
  <c r="B573"/>
  <c r="D554"/>
  <c r="D555"/>
  <c r="D556"/>
  <c r="D557"/>
  <c r="D558"/>
  <c r="D559"/>
  <c r="D560"/>
  <c r="D561"/>
  <c r="B563"/>
  <c r="D563"/>
  <c r="D564"/>
  <c r="D565"/>
  <c r="D566"/>
  <c r="B571"/>
  <c r="G572"/>
  <c r="B572"/>
  <c r="G570"/>
  <c r="B570"/>
  <c r="G569"/>
  <c r="B569"/>
  <c r="C565"/>
  <c r="B568"/>
  <c r="C559"/>
  <c r="B548"/>
  <c r="D529"/>
  <c r="D530"/>
  <c r="D531"/>
  <c r="D532"/>
  <c r="D533"/>
  <c r="D534"/>
  <c r="D535"/>
  <c r="D536"/>
  <c r="B538"/>
  <c r="D538"/>
  <c r="D539"/>
  <c r="D540"/>
  <c r="D541"/>
  <c r="B546"/>
  <c r="G547"/>
  <c r="B547"/>
  <c r="G545"/>
  <c r="B545"/>
  <c r="G544"/>
  <c r="B544"/>
  <c r="C540"/>
  <c r="B543"/>
  <c r="C534"/>
  <c r="B523"/>
  <c r="D504"/>
  <c r="D505"/>
  <c r="D506"/>
  <c r="D507"/>
  <c r="D508"/>
  <c r="D509"/>
  <c r="D510"/>
  <c r="D511"/>
  <c r="B513"/>
  <c r="D513"/>
  <c r="D514"/>
  <c r="D515"/>
  <c r="D516"/>
  <c r="B521"/>
  <c r="G522"/>
  <c r="B522"/>
  <c r="G520"/>
  <c r="B520"/>
  <c r="G519"/>
  <c r="B519"/>
  <c r="C515"/>
  <c r="B518"/>
  <c r="C509"/>
  <c r="B498"/>
  <c r="D479"/>
  <c r="D480"/>
  <c r="D481"/>
  <c r="D482"/>
  <c r="D483"/>
  <c r="D484"/>
  <c r="D485"/>
  <c r="D486"/>
  <c r="B488"/>
  <c r="D488"/>
  <c r="D489"/>
  <c r="D490"/>
  <c r="D491"/>
  <c r="B496"/>
  <c r="G497"/>
  <c r="B497"/>
  <c r="G495"/>
  <c r="B495"/>
  <c r="G494"/>
  <c r="B494"/>
  <c r="C490"/>
  <c r="B493"/>
  <c r="C484"/>
  <c r="B473"/>
  <c r="D454"/>
  <c r="D455"/>
  <c r="D456"/>
  <c r="D457"/>
  <c r="D458"/>
  <c r="D459"/>
  <c r="D460"/>
  <c r="D461"/>
  <c r="B463"/>
  <c r="D463"/>
  <c r="D464"/>
  <c r="D465"/>
  <c r="D466"/>
  <c r="B471"/>
  <c r="G472"/>
  <c r="B472"/>
  <c r="G470"/>
  <c r="B470"/>
  <c r="G469"/>
  <c r="B469"/>
  <c r="C465"/>
  <c r="B468"/>
  <c r="C459"/>
  <c r="B448"/>
  <c r="D429"/>
  <c r="D430"/>
  <c r="D431"/>
  <c r="D432"/>
  <c r="D433"/>
  <c r="D434"/>
  <c r="D435"/>
  <c r="D436"/>
  <c r="B438"/>
  <c r="D438"/>
  <c r="D439"/>
  <c r="D440"/>
  <c r="D441"/>
  <c r="B446"/>
  <c r="G447"/>
  <c r="B447"/>
  <c r="G445"/>
  <c r="B445"/>
  <c r="G444"/>
  <c r="B444"/>
  <c r="C440"/>
  <c r="B443"/>
  <c r="C434"/>
  <c r="B423"/>
  <c r="D404"/>
  <c r="D405"/>
  <c r="D406"/>
  <c r="D407"/>
  <c r="D408"/>
  <c r="D409"/>
  <c r="D410"/>
  <c r="D411"/>
  <c r="B413"/>
  <c r="D413"/>
  <c r="D414"/>
  <c r="D415"/>
  <c r="D416"/>
  <c r="B421"/>
  <c r="G422"/>
  <c r="B422"/>
  <c r="G420"/>
  <c r="B420"/>
  <c r="G419"/>
  <c r="B419"/>
  <c r="C415"/>
  <c r="B418"/>
  <c r="C411"/>
  <c r="C409"/>
  <c r="B398"/>
  <c r="D379"/>
  <c r="D380"/>
  <c r="D381"/>
  <c r="D382"/>
  <c r="D383"/>
  <c r="D384"/>
  <c r="D385"/>
  <c r="D386"/>
  <c r="B388"/>
  <c r="D388"/>
  <c r="D389"/>
  <c r="D390"/>
  <c r="D391"/>
  <c r="B396"/>
  <c r="G397"/>
  <c r="B397"/>
  <c r="G395"/>
  <c r="B395"/>
  <c r="G394"/>
  <c r="B394"/>
  <c r="C390"/>
  <c r="B393"/>
  <c r="C386"/>
  <c r="C384"/>
  <c r="B373"/>
  <c r="D354"/>
  <c r="D355"/>
  <c r="D356"/>
  <c r="D357"/>
  <c r="D358"/>
  <c r="D359"/>
  <c r="D360"/>
  <c r="D361"/>
  <c r="B363"/>
  <c r="D363"/>
  <c r="D364"/>
  <c r="D365"/>
  <c r="D366"/>
  <c r="B371"/>
  <c r="G372"/>
  <c r="B372"/>
  <c r="G370"/>
  <c r="B370"/>
  <c r="G369"/>
  <c r="B369"/>
  <c r="C365"/>
  <c r="B368"/>
  <c r="C361"/>
  <c r="C359"/>
  <c r="B348"/>
  <c r="D329"/>
  <c r="D330"/>
  <c r="D331"/>
  <c r="D332"/>
  <c r="D333"/>
  <c r="D334"/>
  <c r="D335"/>
  <c r="D336"/>
  <c r="B338"/>
  <c r="D338"/>
  <c r="D339"/>
  <c r="D340"/>
  <c r="D341"/>
  <c r="B346"/>
  <c r="G347"/>
  <c r="B347"/>
  <c r="G345"/>
  <c r="B345"/>
  <c r="G344"/>
  <c r="B344"/>
  <c r="C340"/>
  <c r="B343"/>
  <c r="C336"/>
  <c r="C334"/>
  <c r="B323"/>
  <c r="D304"/>
  <c r="D305"/>
  <c r="D306"/>
  <c r="D307"/>
  <c r="D308"/>
  <c r="D309"/>
  <c r="D310"/>
  <c r="D311"/>
  <c r="B313"/>
  <c r="D313"/>
  <c r="D314"/>
  <c r="D315"/>
  <c r="D316"/>
  <c r="B321"/>
  <c r="G322"/>
  <c r="B322"/>
  <c r="G320"/>
  <c r="B320"/>
  <c r="G319"/>
  <c r="B319"/>
  <c r="C315"/>
  <c r="B318"/>
  <c r="C311"/>
  <c r="C309"/>
  <c r="B298"/>
  <c r="D279"/>
  <c r="D280"/>
  <c r="D281"/>
  <c r="D282"/>
  <c r="D283"/>
  <c r="D284"/>
  <c r="D285"/>
  <c r="D286"/>
  <c r="B288"/>
  <c r="D288"/>
  <c r="D289"/>
  <c r="D290"/>
  <c r="D291"/>
  <c r="B296"/>
  <c r="G297"/>
  <c r="B297"/>
  <c r="G295"/>
  <c r="B295"/>
  <c r="G294"/>
  <c r="B294"/>
  <c r="C290"/>
  <c r="B293"/>
  <c r="C286"/>
  <c r="C284"/>
  <c r="B273"/>
  <c r="D254"/>
  <c r="D255"/>
  <c r="D256"/>
  <c r="D257"/>
  <c r="D258"/>
  <c r="D259"/>
  <c r="D260"/>
  <c r="D261"/>
  <c r="B263"/>
  <c r="D263"/>
  <c r="D264"/>
  <c r="D265"/>
  <c r="D266"/>
  <c r="B271"/>
  <c r="G272"/>
  <c r="B272"/>
  <c r="G270"/>
  <c r="B270"/>
  <c r="G269"/>
  <c r="B269"/>
  <c r="C265"/>
  <c r="B268"/>
  <c r="C261"/>
  <c r="C259"/>
  <c r="B523" i="11"/>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6"/>
  <c r="C484"/>
  <c r="B473"/>
  <c r="D454"/>
  <c r="D455"/>
  <c r="D456"/>
  <c r="D457"/>
  <c r="D458"/>
  <c r="D459"/>
  <c r="D460"/>
  <c r="D461"/>
  <c r="D462"/>
  <c r="B463"/>
  <c r="D463"/>
  <c r="D464"/>
  <c r="D465"/>
  <c r="D466"/>
  <c r="B471"/>
  <c r="G472"/>
  <c r="B472"/>
  <c r="G470"/>
  <c r="B470"/>
  <c r="G469"/>
  <c r="B469"/>
  <c r="C465"/>
  <c r="B468"/>
  <c r="C461"/>
  <c r="C459"/>
  <c r="B448"/>
  <c r="D429"/>
  <c r="D430"/>
  <c r="D431"/>
  <c r="D432"/>
  <c r="D433"/>
  <c r="D434"/>
  <c r="D435"/>
  <c r="D436"/>
  <c r="D437"/>
  <c r="B438"/>
  <c r="D438"/>
  <c r="D439"/>
  <c r="D440"/>
  <c r="D441"/>
  <c r="B446"/>
  <c r="G447"/>
  <c r="B447"/>
  <c r="G445"/>
  <c r="B445"/>
  <c r="G444"/>
  <c r="B444"/>
  <c r="C440"/>
  <c r="B443"/>
  <c r="C436"/>
  <c r="C434"/>
  <c r="B423"/>
  <c r="D404"/>
  <c r="D405"/>
  <c r="D406"/>
  <c r="D407"/>
  <c r="D408"/>
  <c r="D409"/>
  <c r="D410"/>
  <c r="D411"/>
  <c r="D412"/>
  <c r="B413"/>
  <c r="D413"/>
  <c r="D414"/>
  <c r="D415"/>
  <c r="D416"/>
  <c r="B421"/>
  <c r="G422"/>
  <c r="B422"/>
  <c r="G420"/>
  <c r="B420"/>
  <c r="G419"/>
  <c r="B419"/>
  <c r="C415"/>
  <c r="B418"/>
  <c r="C411"/>
  <c r="C409"/>
  <c r="B373"/>
  <c r="D354"/>
  <c r="D355"/>
  <c r="D356"/>
  <c r="D357"/>
  <c r="D358"/>
  <c r="D359"/>
  <c r="D360"/>
  <c r="D361"/>
  <c r="D362"/>
  <c r="B363"/>
  <c r="D363"/>
  <c r="D364"/>
  <c r="D365"/>
  <c r="D366"/>
  <c r="B371"/>
  <c r="G372"/>
  <c r="B372"/>
  <c r="G370"/>
  <c r="B370"/>
  <c r="G369"/>
  <c r="B369"/>
  <c r="C365"/>
  <c r="B368"/>
  <c r="C361"/>
  <c r="C359"/>
  <c r="B348"/>
  <c r="D329"/>
  <c r="D330"/>
  <c r="D331"/>
  <c r="D332"/>
  <c r="D333"/>
  <c r="D334"/>
  <c r="D335"/>
  <c r="D336"/>
  <c r="D337"/>
  <c r="B338"/>
  <c r="D338"/>
  <c r="D339"/>
  <c r="D340"/>
  <c r="D341"/>
  <c r="B346"/>
  <c r="G347"/>
  <c r="B347"/>
  <c r="G345"/>
  <c r="B345"/>
  <c r="G344"/>
  <c r="B344"/>
  <c r="C340"/>
  <c r="B343"/>
  <c r="C334"/>
  <c r="B323"/>
  <c r="D304"/>
  <c r="D305"/>
  <c r="D306"/>
  <c r="D307"/>
  <c r="D308"/>
  <c r="D309"/>
  <c r="D310"/>
  <c r="D311"/>
  <c r="D312"/>
  <c r="B313"/>
  <c r="D313"/>
  <c r="D314"/>
  <c r="D315"/>
  <c r="D316"/>
  <c r="B321"/>
  <c r="G322"/>
  <c r="B322"/>
  <c r="G320"/>
  <c r="B320"/>
  <c r="G319"/>
  <c r="B319"/>
  <c r="C315"/>
  <c r="B318"/>
  <c r="C309"/>
  <c r="B298"/>
  <c r="D279"/>
  <c r="D280"/>
  <c r="D281"/>
  <c r="D282"/>
  <c r="D283"/>
  <c r="D284"/>
  <c r="D285"/>
  <c r="D286"/>
  <c r="D287"/>
  <c r="B288"/>
  <c r="D288"/>
  <c r="D289"/>
  <c r="D290"/>
  <c r="D291"/>
  <c r="B296"/>
  <c r="G297"/>
  <c r="B297"/>
  <c r="G295"/>
  <c r="B295"/>
  <c r="G294"/>
  <c r="B294"/>
  <c r="C290"/>
  <c r="B293"/>
  <c r="C284"/>
  <c r="B273"/>
  <c r="D254"/>
  <c r="D255"/>
  <c r="D256"/>
  <c r="D257"/>
  <c r="D258"/>
  <c r="D259"/>
  <c r="D260"/>
  <c r="D261"/>
  <c r="D262"/>
  <c r="B263"/>
  <c r="D263"/>
  <c r="D264"/>
  <c r="D265"/>
  <c r="D266"/>
  <c r="B271"/>
  <c r="G272"/>
  <c r="B272"/>
  <c r="G270"/>
  <c r="B270"/>
  <c r="G269"/>
  <c r="B269"/>
  <c r="C265"/>
  <c r="B268"/>
  <c r="C261"/>
  <c r="C259"/>
  <c r="B248"/>
  <c r="D229"/>
  <c r="D230"/>
  <c r="D231"/>
  <c r="D232"/>
  <c r="D233"/>
  <c r="D234"/>
  <c r="D235"/>
  <c r="D236"/>
  <c r="D237"/>
  <c r="B238"/>
  <c r="D238"/>
  <c r="D239"/>
  <c r="D240"/>
  <c r="D241"/>
  <c r="B246"/>
  <c r="G247"/>
  <c r="B247"/>
  <c r="G245"/>
  <c r="B245"/>
  <c r="G244"/>
  <c r="B244"/>
  <c r="C240"/>
  <c r="B243"/>
  <c r="C234"/>
  <c r="B223"/>
  <c r="D204"/>
  <c r="D205"/>
  <c r="D206"/>
  <c r="D207"/>
  <c r="D208"/>
  <c r="D209"/>
  <c r="D210"/>
  <c r="D211"/>
  <c r="D212"/>
  <c r="B213"/>
  <c r="D213"/>
  <c r="D214"/>
  <c r="D215"/>
  <c r="D216"/>
  <c r="B221"/>
  <c r="G222"/>
  <c r="B222"/>
  <c r="G220"/>
  <c r="B220"/>
  <c r="G219"/>
  <c r="B219"/>
  <c r="C215"/>
  <c r="B218"/>
  <c r="C211"/>
  <c r="C209"/>
  <c r="B198"/>
  <c r="D179"/>
  <c r="D180"/>
  <c r="D181"/>
  <c r="D182"/>
  <c r="D183"/>
  <c r="D184"/>
  <c r="D185"/>
  <c r="D186"/>
  <c r="D187"/>
  <c r="B188"/>
  <c r="D188"/>
  <c r="D189"/>
  <c r="D190"/>
  <c r="D191"/>
  <c r="B196"/>
  <c r="G197"/>
  <c r="B197"/>
  <c r="G195"/>
  <c r="B195"/>
  <c r="G194"/>
  <c r="B194"/>
  <c r="C190"/>
  <c r="B193"/>
  <c r="C186"/>
  <c r="C184"/>
  <c r="B173"/>
  <c r="D154"/>
  <c r="D155"/>
  <c r="D156"/>
  <c r="D157"/>
  <c r="D158"/>
  <c r="D159"/>
  <c r="D160"/>
  <c r="D161"/>
  <c r="D162"/>
  <c r="B163"/>
  <c r="D163"/>
  <c r="D164"/>
  <c r="D165"/>
  <c r="D166"/>
  <c r="B171"/>
  <c r="G172"/>
  <c r="B172"/>
  <c r="G170"/>
  <c r="B170"/>
  <c r="G169"/>
  <c r="B169"/>
  <c r="C165"/>
  <c r="B168"/>
  <c r="C161"/>
  <c r="C15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11"/>
  <c r="C109"/>
  <c r="B98"/>
  <c r="D79"/>
  <c r="D80"/>
  <c r="D81"/>
  <c r="D82"/>
  <c r="D83"/>
  <c r="D84"/>
  <c r="D85"/>
  <c r="D86"/>
  <c r="D87"/>
  <c r="B88"/>
  <c r="D88"/>
  <c r="D89"/>
  <c r="D90"/>
  <c r="D91"/>
  <c r="B96"/>
  <c r="G97"/>
  <c r="B97"/>
  <c r="G95"/>
  <c r="B95"/>
  <c r="G94"/>
  <c r="B94"/>
  <c r="C90"/>
  <c r="B93"/>
  <c r="C86"/>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4"/>
  <c r="B23"/>
  <c r="D4"/>
  <c r="D5"/>
  <c r="D6"/>
  <c r="D7"/>
  <c r="D8"/>
  <c r="D9"/>
  <c r="D10"/>
  <c r="D11"/>
  <c r="D12"/>
  <c r="B13"/>
  <c r="D13"/>
  <c r="D14"/>
  <c r="D15"/>
  <c r="D16"/>
  <c r="B21"/>
  <c r="G22"/>
  <c r="B22"/>
  <c r="G20"/>
  <c r="B20"/>
  <c r="G19"/>
  <c r="B19"/>
  <c r="C15"/>
  <c r="B18"/>
  <c r="C11"/>
  <c r="C9"/>
  <c r="D387"/>
  <c r="B398"/>
  <c r="D379"/>
  <c r="D380"/>
  <c r="D381"/>
  <c r="D382"/>
  <c r="D383"/>
  <c r="D384"/>
  <c r="D385"/>
  <c r="D386"/>
  <c r="B388"/>
  <c r="D388"/>
  <c r="D389"/>
  <c r="D390"/>
  <c r="D391"/>
  <c r="B396"/>
  <c r="G397"/>
  <c r="B397"/>
  <c r="G395"/>
  <c r="B395"/>
  <c r="G394"/>
  <c r="B394"/>
  <c r="C390"/>
  <c r="B393"/>
  <c r="C386"/>
  <c r="C384"/>
  <c r="A3" i="12"/>
  <c r="A4"/>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D1479" i="3"/>
  <c r="D1480"/>
  <c r="D1481"/>
  <c r="D1482"/>
  <c r="D1483"/>
  <c r="C1484"/>
  <c r="D1484"/>
  <c r="D1485"/>
  <c r="C1486"/>
  <c r="D1486"/>
  <c r="D1487"/>
  <c r="B1488"/>
  <c r="D1488"/>
  <c r="D1489"/>
  <c r="C1490"/>
  <c r="D1490"/>
  <c r="D1491"/>
  <c r="B1493"/>
  <c r="G1494"/>
  <c r="B1494"/>
  <c r="G1495"/>
  <c r="B1495"/>
  <c r="B1496"/>
  <c r="G1497"/>
  <c r="B1497"/>
  <c r="B1498"/>
  <c r="D1504"/>
  <c r="D1505"/>
  <c r="D1506"/>
  <c r="D1507"/>
  <c r="D1508"/>
  <c r="C1509"/>
  <c r="D1509"/>
  <c r="D1510"/>
  <c r="C1511"/>
  <c r="D1511"/>
  <c r="D1512"/>
  <c r="B1513"/>
  <c r="D1513"/>
  <c r="D1514"/>
  <c r="C1515"/>
  <c r="D1515"/>
  <c r="D1516"/>
  <c r="B1518"/>
  <c r="G1519"/>
  <c r="B1519"/>
  <c r="G1520"/>
  <c r="B1520"/>
  <c r="B1521"/>
  <c r="G1522"/>
  <c r="B1522"/>
  <c r="B1523"/>
  <c r="D1529"/>
  <c r="D1530"/>
  <c r="D1531"/>
  <c r="D1532"/>
  <c r="D1533"/>
  <c r="C1534"/>
  <c r="D1534"/>
  <c r="D1535"/>
  <c r="D1536"/>
  <c r="D1537"/>
  <c r="B1538"/>
  <c r="D1538"/>
  <c r="D1539"/>
  <c r="C1540"/>
  <c r="D1540"/>
  <c r="D1541"/>
  <c r="B1543"/>
  <c r="G1544"/>
  <c r="B1544"/>
  <c r="G1545"/>
  <c r="B1545"/>
  <c r="B1546"/>
  <c r="G1547"/>
  <c r="B1547"/>
  <c r="B1548"/>
  <c r="B1348"/>
  <c r="D1329"/>
  <c r="D1330"/>
  <c r="D1331"/>
  <c r="D1332"/>
  <c r="D1333"/>
  <c r="D1334"/>
  <c r="D1335"/>
  <c r="D1336"/>
  <c r="D1337"/>
  <c r="B1338"/>
  <c r="D1338"/>
  <c r="D1339"/>
  <c r="D1340"/>
  <c r="D1341"/>
  <c r="B1346"/>
  <c r="G1347"/>
  <c r="B1347"/>
  <c r="G1345"/>
  <c r="B1345"/>
  <c r="G1344"/>
  <c r="B1344"/>
  <c r="C1340"/>
  <c r="B1343"/>
  <c r="C1336"/>
  <c r="C1334"/>
  <c r="D1054"/>
  <c r="D1055"/>
  <c r="D1056"/>
  <c r="D1057"/>
  <c r="D1058"/>
  <c r="D1059"/>
  <c r="D1060"/>
  <c r="D1061"/>
  <c r="D1062"/>
  <c r="B1063"/>
  <c r="D1063"/>
  <c r="D1064"/>
  <c r="D1065"/>
  <c r="D1066"/>
  <c r="C1065"/>
  <c r="C1061"/>
  <c r="C1059"/>
  <c r="B1098"/>
  <c r="D1079"/>
  <c r="D1080"/>
  <c r="D1081"/>
  <c r="D1082"/>
  <c r="D1083"/>
  <c r="D1084"/>
  <c r="D1085"/>
  <c r="D1086"/>
  <c r="D1087"/>
  <c r="B1088"/>
  <c r="D1088"/>
  <c r="D1089"/>
  <c r="D1090"/>
  <c r="D1091"/>
  <c r="B1096"/>
  <c r="G1097"/>
  <c r="B1097"/>
  <c r="G1095"/>
  <c r="B1095"/>
  <c r="G1094"/>
  <c r="B1094"/>
  <c r="C1090"/>
  <c r="B1093"/>
  <c r="C1086"/>
  <c r="C1084"/>
  <c r="D454"/>
  <c r="D455"/>
  <c r="D456"/>
  <c r="D457"/>
  <c r="D458"/>
  <c r="D459"/>
  <c r="D460"/>
  <c r="D461"/>
  <c r="D462"/>
  <c r="B463"/>
  <c r="D463"/>
  <c r="D464"/>
  <c r="D465"/>
  <c r="D466"/>
  <c r="C465"/>
  <c r="C461"/>
  <c r="C459"/>
  <c r="B473"/>
  <c r="B471"/>
  <c r="G472"/>
  <c r="B472"/>
  <c r="G470"/>
  <c r="B470"/>
  <c r="G469"/>
  <c r="B469"/>
  <c r="B468"/>
  <c r="B1423"/>
  <c r="D1404"/>
  <c r="D1405"/>
  <c r="D1406"/>
  <c r="D1407"/>
  <c r="D1408"/>
  <c r="D1409"/>
  <c r="D1410"/>
  <c r="D1411"/>
  <c r="D1412"/>
  <c r="B1413"/>
  <c r="D1413"/>
  <c r="D1414"/>
  <c r="D1415"/>
  <c r="D1416"/>
  <c r="B1421"/>
  <c r="G1422"/>
  <c r="B1422"/>
  <c r="G1420"/>
  <c r="B1420"/>
  <c r="G1419"/>
  <c r="B1419"/>
  <c r="C1415"/>
  <c r="B1418"/>
  <c r="C1411"/>
  <c r="C1409"/>
  <c r="B423"/>
  <c r="D404"/>
  <c r="D405"/>
  <c r="D406"/>
  <c r="D407"/>
  <c r="D408"/>
  <c r="D409"/>
  <c r="D410"/>
  <c r="D411"/>
  <c r="D412"/>
  <c r="B413"/>
  <c r="D413"/>
  <c r="D414"/>
  <c r="D415"/>
  <c r="D416"/>
  <c r="B421"/>
  <c r="G422"/>
  <c r="B422"/>
  <c r="G420"/>
  <c r="B420"/>
  <c r="G419"/>
  <c r="B419"/>
  <c r="C415"/>
  <c r="B418"/>
  <c r="C411"/>
  <c r="C409"/>
  <c r="B198"/>
  <c r="D179"/>
  <c r="D180"/>
  <c r="D181"/>
  <c r="D182"/>
  <c r="D183"/>
  <c r="D184"/>
  <c r="D185"/>
  <c r="D186"/>
  <c r="D187"/>
  <c r="B188"/>
  <c r="D188"/>
  <c r="D189"/>
  <c r="D190"/>
  <c r="D191"/>
  <c r="B196"/>
  <c r="G197"/>
  <c r="B197"/>
  <c r="G195"/>
  <c r="B195"/>
  <c r="G194"/>
  <c r="B194"/>
  <c r="C190"/>
  <c r="B193"/>
  <c r="C186"/>
  <c r="C184"/>
  <c r="D4"/>
  <c r="D5"/>
  <c r="D6"/>
  <c r="D7"/>
  <c r="D8"/>
  <c r="D9"/>
  <c r="D10"/>
  <c r="D11"/>
  <c r="D12"/>
  <c r="B13"/>
  <c r="D13"/>
  <c r="D14"/>
  <c r="D15"/>
  <c r="D16"/>
  <c r="G19"/>
  <c r="B448"/>
  <c r="D429"/>
  <c r="D430"/>
  <c r="D431"/>
  <c r="D432"/>
  <c r="D433"/>
  <c r="D434"/>
  <c r="D435"/>
  <c r="D436"/>
  <c r="D437"/>
  <c r="B438"/>
  <c r="D438"/>
  <c r="D439"/>
  <c r="D440"/>
  <c r="D441"/>
  <c r="B446"/>
  <c r="G447"/>
  <c r="B447"/>
  <c r="G445"/>
  <c r="B445"/>
  <c r="G444"/>
  <c r="B444"/>
  <c r="C440"/>
  <c r="B443"/>
  <c r="C436"/>
  <c r="C434"/>
  <c r="B173"/>
  <c r="D154"/>
  <c r="D155"/>
  <c r="D156"/>
  <c r="D157"/>
  <c r="D158"/>
  <c r="D159"/>
  <c r="D160"/>
  <c r="D161"/>
  <c r="D162"/>
  <c r="B163"/>
  <c r="D163"/>
  <c r="D164"/>
  <c r="D165"/>
  <c r="D166"/>
  <c r="B171"/>
  <c r="G172"/>
  <c r="B172"/>
  <c r="G170"/>
  <c r="B170"/>
  <c r="G169"/>
  <c r="B169"/>
  <c r="C165"/>
  <c r="B168"/>
  <c r="C161"/>
  <c r="C159"/>
  <c r="D1429"/>
  <c r="D1430"/>
  <c r="D1431"/>
  <c r="D1432"/>
  <c r="D1433"/>
  <c r="C1434"/>
  <c r="D1434"/>
  <c r="D1435"/>
  <c r="C1436"/>
  <c r="D1436"/>
  <c r="D1437"/>
  <c r="B1438"/>
  <c r="D1438"/>
  <c r="D1439"/>
  <c r="C1440"/>
  <c r="D1440"/>
  <c r="D1441"/>
  <c r="B1443"/>
  <c r="G1444"/>
  <c r="B1444"/>
  <c r="G1445"/>
  <c r="B1445"/>
  <c r="B1446"/>
  <c r="G1447"/>
  <c r="B1447"/>
  <c r="B1448"/>
  <c r="D1454"/>
  <c r="D1455"/>
  <c r="D1456"/>
  <c r="D1457"/>
  <c r="D1458"/>
  <c r="C1459"/>
  <c r="D1459"/>
  <c r="D1460"/>
  <c r="C1461"/>
  <c r="D1461"/>
  <c r="D1462"/>
  <c r="D1463"/>
  <c r="D1464"/>
  <c r="C1465"/>
  <c r="D1465"/>
  <c r="D1466"/>
  <c r="B1468"/>
  <c r="G1469"/>
  <c r="B1469"/>
  <c r="G1470"/>
  <c r="B1470"/>
  <c r="B1471"/>
  <c r="G1472"/>
  <c r="B1472"/>
  <c r="B1473"/>
  <c r="B1398"/>
  <c r="D1379"/>
  <c r="D1380"/>
  <c r="D1381"/>
  <c r="D1382"/>
  <c r="D1383"/>
  <c r="D1384"/>
  <c r="D1385"/>
  <c r="D1386"/>
  <c r="D1387"/>
  <c r="B1388"/>
  <c r="D1388"/>
  <c r="D1389"/>
  <c r="D1390"/>
  <c r="D1391"/>
  <c r="B1396"/>
  <c r="G1397"/>
  <c r="B1397"/>
  <c r="G1395"/>
  <c r="B1395"/>
  <c r="G1394"/>
  <c r="B1394"/>
  <c r="C1390"/>
  <c r="B1393"/>
  <c r="C1386"/>
  <c r="C1384"/>
  <c r="B1373"/>
  <c r="D1354"/>
  <c r="D1355"/>
  <c r="D1356"/>
  <c r="D1357"/>
  <c r="D1358"/>
  <c r="D1359"/>
  <c r="D1360"/>
  <c r="D1361"/>
  <c r="D1362"/>
  <c r="B1363"/>
  <c r="D1363"/>
  <c r="D1364"/>
  <c r="D1365"/>
  <c r="D1366"/>
  <c r="B1371"/>
  <c r="G1372"/>
  <c r="B1372"/>
  <c r="G1370"/>
  <c r="B1370"/>
  <c r="G1369"/>
  <c r="B1369"/>
  <c r="C1365"/>
  <c r="B1368"/>
  <c r="C1361"/>
  <c r="C1359"/>
  <c r="B1323"/>
  <c r="D1304"/>
  <c r="D1305"/>
  <c r="D1306"/>
  <c r="D1307"/>
  <c r="D1308"/>
  <c r="D1309"/>
  <c r="D1310"/>
  <c r="D1311"/>
  <c r="D1312"/>
  <c r="B1313"/>
  <c r="D1313"/>
  <c r="D1314"/>
  <c r="D1315"/>
  <c r="D1316"/>
  <c r="B1321"/>
  <c r="G1322"/>
  <c r="B1322"/>
  <c r="G1320"/>
  <c r="B1320"/>
  <c r="G1319"/>
  <c r="B1319"/>
  <c r="C1315"/>
  <c r="B1318"/>
  <c r="C1311"/>
  <c r="C1309"/>
  <c r="B1298"/>
  <c r="D1279"/>
  <c r="D1280"/>
  <c r="D1281"/>
  <c r="D1282"/>
  <c r="D1283"/>
  <c r="D1284"/>
  <c r="D1285"/>
  <c r="D1286"/>
  <c r="D1287"/>
  <c r="B1288"/>
  <c r="D1288"/>
  <c r="D1289"/>
  <c r="D1290"/>
  <c r="D1291"/>
  <c r="B1296"/>
  <c r="G1297"/>
  <c r="B1297"/>
  <c r="G1295"/>
  <c r="B1295"/>
  <c r="G1294"/>
  <c r="B1294"/>
  <c r="C1290"/>
  <c r="B1293"/>
  <c r="C1286"/>
  <c r="C1284"/>
  <c r="B1273"/>
  <c r="D1254"/>
  <c r="D1255"/>
  <c r="D1256"/>
  <c r="D1257"/>
  <c r="D1258"/>
  <c r="D1259"/>
  <c r="D1260"/>
  <c r="D1261"/>
  <c r="D1262"/>
  <c r="B1263"/>
  <c r="D1263"/>
  <c r="D1264"/>
  <c r="D1265"/>
  <c r="D1266"/>
  <c r="B1271"/>
  <c r="G1272"/>
  <c r="B1272"/>
  <c r="G1270"/>
  <c r="B1270"/>
  <c r="G1269"/>
  <c r="B1269"/>
  <c r="C1265"/>
  <c r="B1268"/>
  <c r="C1261"/>
  <c r="C1259"/>
  <c r="B1248"/>
  <c r="D1229"/>
  <c r="D1230"/>
  <c r="D1231"/>
  <c r="D1232"/>
  <c r="D1233"/>
  <c r="D1234"/>
  <c r="D1235"/>
  <c r="D1236"/>
  <c r="D1237"/>
  <c r="B1238"/>
  <c r="D1238"/>
  <c r="D1239"/>
  <c r="D1240"/>
  <c r="D1241"/>
  <c r="B1246"/>
  <c r="G1247"/>
  <c r="B1247"/>
  <c r="G1245"/>
  <c r="B1245"/>
  <c r="G1244"/>
  <c r="B1244"/>
  <c r="C1240"/>
  <c r="B1243"/>
  <c r="C1234"/>
  <c r="B1223"/>
  <c r="D1204"/>
  <c r="D1205"/>
  <c r="D1206"/>
  <c r="D1207"/>
  <c r="D1208"/>
  <c r="D1209"/>
  <c r="D1210"/>
  <c r="D1211"/>
  <c r="D1212"/>
  <c r="B1213"/>
  <c r="D1213"/>
  <c r="D1214"/>
  <c r="D1215"/>
  <c r="D1216"/>
  <c r="B1221"/>
  <c r="G1222"/>
  <c r="B1222"/>
  <c r="G1220"/>
  <c r="B1220"/>
  <c r="G1219"/>
  <c r="B1219"/>
  <c r="C1215"/>
  <c r="B1218"/>
  <c r="C1211"/>
  <c r="C1209"/>
  <c r="B1198"/>
  <c r="D1179"/>
  <c r="D1180"/>
  <c r="D1181"/>
  <c r="D1182"/>
  <c r="D1183"/>
  <c r="D1184"/>
  <c r="D1185"/>
  <c r="D1186"/>
  <c r="D1187"/>
  <c r="B1188"/>
  <c r="D1188"/>
  <c r="D1189"/>
  <c r="D1190"/>
  <c r="D1191"/>
  <c r="B1196"/>
  <c r="G1197"/>
  <c r="B1197"/>
  <c r="G1195"/>
  <c r="B1195"/>
  <c r="G1194"/>
  <c r="B1194"/>
  <c r="C1190"/>
  <c r="B1193"/>
  <c r="C1186"/>
  <c r="C1184"/>
  <c r="B1173"/>
  <c r="D1154"/>
  <c r="D1155"/>
  <c r="D1156"/>
  <c r="D1157"/>
  <c r="D1158"/>
  <c r="D1159"/>
  <c r="D1160"/>
  <c r="D1161"/>
  <c r="D1162"/>
  <c r="B1163"/>
  <c r="D1163"/>
  <c r="D1164"/>
  <c r="D1165"/>
  <c r="D1166"/>
  <c r="B1171"/>
  <c r="G1172"/>
  <c r="B1172"/>
  <c r="G1170"/>
  <c r="B1170"/>
  <c r="G1169"/>
  <c r="B1169"/>
  <c r="C1165"/>
  <c r="B1168"/>
  <c r="C1161"/>
  <c r="C1159"/>
  <c r="B1148"/>
  <c r="D1129"/>
  <c r="D1130"/>
  <c r="D1131"/>
  <c r="D1132"/>
  <c r="D1133"/>
  <c r="D1134"/>
  <c r="D1135"/>
  <c r="D1136"/>
  <c r="D1137"/>
  <c r="B1138"/>
  <c r="D1138"/>
  <c r="D1139"/>
  <c r="D1140"/>
  <c r="D1141"/>
  <c r="B1146"/>
  <c r="G1147"/>
  <c r="B1147"/>
  <c r="G1145"/>
  <c r="B1145"/>
  <c r="G1144"/>
  <c r="B1144"/>
  <c r="C1140"/>
  <c r="B1143"/>
  <c r="C1136"/>
  <c r="C1134"/>
  <c r="B1123"/>
  <c r="D1104"/>
  <c r="D1105"/>
  <c r="D1106"/>
  <c r="D1107"/>
  <c r="D1108"/>
  <c r="D1109"/>
  <c r="D1110"/>
  <c r="D1111"/>
  <c r="D1112"/>
  <c r="B1113"/>
  <c r="D1113"/>
  <c r="D1114"/>
  <c r="D1115"/>
  <c r="D1116"/>
  <c r="B1121"/>
  <c r="G1122"/>
  <c r="B1122"/>
  <c r="G1120"/>
  <c r="B1120"/>
  <c r="G1119"/>
  <c r="B1119"/>
  <c r="C1115"/>
  <c r="B1118"/>
  <c r="C1111"/>
  <c r="C1109"/>
  <c r="B1073"/>
  <c r="B1071"/>
  <c r="G1072"/>
  <c r="B1072"/>
  <c r="G1070"/>
  <c r="B1070"/>
  <c r="G1069"/>
  <c r="B1069"/>
  <c r="B1068"/>
  <c r="B1048"/>
  <c r="D1029"/>
  <c r="D1030"/>
  <c r="D1031"/>
  <c r="D1032"/>
  <c r="D1033"/>
  <c r="D1034"/>
  <c r="D1035"/>
  <c r="D1036"/>
  <c r="D1037"/>
  <c r="B1038"/>
  <c r="D1038"/>
  <c r="D1039"/>
  <c r="D1040"/>
  <c r="D1041"/>
  <c r="B1046"/>
  <c r="G1047"/>
  <c r="B1047"/>
  <c r="G1045"/>
  <c r="B1045"/>
  <c r="G1044"/>
  <c r="B1044"/>
  <c r="C1040"/>
  <c r="B1043"/>
  <c r="C1036"/>
  <c r="C1034"/>
  <c r="B1023"/>
  <c r="D1004"/>
  <c r="D1005"/>
  <c r="D1006"/>
  <c r="D1007"/>
  <c r="D1008"/>
  <c r="D1009"/>
  <c r="D1010"/>
  <c r="D1011"/>
  <c r="D1012"/>
  <c r="B1013"/>
  <c r="D1013"/>
  <c r="D1014"/>
  <c r="D1015"/>
  <c r="D1016"/>
  <c r="B1021"/>
  <c r="G1022"/>
  <c r="B1022"/>
  <c r="G1020"/>
  <c r="B1020"/>
  <c r="G1019"/>
  <c r="B1019"/>
  <c r="C1015"/>
  <c r="B1018"/>
  <c r="C1011"/>
  <c r="C1009"/>
  <c r="B998"/>
  <c r="D979"/>
  <c r="D980"/>
  <c r="D981"/>
  <c r="D982"/>
  <c r="D983"/>
  <c r="D984"/>
  <c r="D985"/>
  <c r="D986"/>
  <c r="D987"/>
  <c r="B988"/>
  <c r="D988"/>
  <c r="D989"/>
  <c r="D990"/>
  <c r="D991"/>
  <c r="B996"/>
  <c r="G997"/>
  <c r="B997"/>
  <c r="G995"/>
  <c r="B995"/>
  <c r="G994"/>
  <c r="B994"/>
  <c r="C990"/>
  <c r="B993"/>
  <c r="C986"/>
  <c r="C984"/>
  <c r="B973"/>
  <c r="D954"/>
  <c r="D955"/>
  <c r="D956"/>
  <c r="D957"/>
  <c r="D958"/>
  <c r="D959"/>
  <c r="D960"/>
  <c r="D961"/>
  <c r="D962"/>
  <c r="B963"/>
  <c r="D963"/>
  <c r="D964"/>
  <c r="D965"/>
  <c r="D966"/>
  <c r="B971"/>
  <c r="G972"/>
  <c r="B972"/>
  <c r="G970"/>
  <c r="B970"/>
  <c r="G969"/>
  <c r="B969"/>
  <c r="C965"/>
  <c r="B968"/>
  <c r="C961"/>
  <c r="C959"/>
  <c r="B948"/>
  <c r="D929"/>
  <c r="D930"/>
  <c r="D931"/>
  <c r="D932"/>
  <c r="D933"/>
  <c r="D934"/>
  <c r="D935"/>
  <c r="D936"/>
  <c r="D937"/>
  <c r="B938"/>
  <c r="D938"/>
  <c r="D939"/>
  <c r="D940"/>
  <c r="D941"/>
  <c r="B946"/>
  <c r="G947"/>
  <c r="B947"/>
  <c r="G945"/>
  <c r="B945"/>
  <c r="G944"/>
  <c r="B944"/>
  <c r="C940"/>
  <c r="B943"/>
  <c r="C934"/>
  <c r="B923"/>
  <c r="D904"/>
  <c r="D905"/>
  <c r="D906"/>
  <c r="D907"/>
  <c r="D908"/>
  <c r="D909"/>
  <c r="D910"/>
  <c r="D911"/>
  <c r="D912"/>
  <c r="B913"/>
  <c r="D913"/>
  <c r="D914"/>
  <c r="D915"/>
  <c r="D916"/>
  <c r="B921"/>
  <c r="G922"/>
  <c r="B922"/>
  <c r="G920"/>
  <c r="B920"/>
  <c r="G919"/>
  <c r="B919"/>
  <c r="C915"/>
  <c r="B918"/>
  <c r="C909"/>
  <c r="B898"/>
  <c r="D879"/>
  <c r="D880"/>
  <c r="D881"/>
  <c r="D882"/>
  <c r="D883"/>
  <c r="D884"/>
  <c r="D885"/>
  <c r="D886"/>
  <c r="D887"/>
  <c r="B888"/>
  <c r="D888"/>
  <c r="D889"/>
  <c r="D890"/>
  <c r="D891"/>
  <c r="B896"/>
  <c r="G897"/>
  <c r="B897"/>
  <c r="G895"/>
  <c r="B895"/>
  <c r="G894"/>
  <c r="B894"/>
  <c r="C890"/>
  <c r="B893"/>
  <c r="C884"/>
  <c r="B873"/>
  <c r="D854"/>
  <c r="D855"/>
  <c r="D856"/>
  <c r="D857"/>
  <c r="D858"/>
  <c r="D859"/>
  <c r="D860"/>
  <c r="D861"/>
  <c r="D862"/>
  <c r="B863"/>
  <c r="D863"/>
  <c r="D864"/>
  <c r="D865"/>
  <c r="D866"/>
  <c r="B871"/>
  <c r="G872"/>
  <c r="B872"/>
  <c r="G870"/>
  <c r="B870"/>
  <c r="G869"/>
  <c r="B869"/>
  <c r="C865"/>
  <c r="B868"/>
  <c r="C861"/>
  <c r="C859"/>
  <c r="B848"/>
  <c r="D829"/>
  <c r="D830"/>
  <c r="D831"/>
  <c r="D832"/>
  <c r="D833"/>
  <c r="D834"/>
  <c r="D835"/>
  <c r="D836"/>
  <c r="D837"/>
  <c r="B838"/>
  <c r="D838"/>
  <c r="D839"/>
  <c r="D840"/>
  <c r="D841"/>
  <c r="B846"/>
  <c r="G847"/>
  <c r="B847"/>
  <c r="G845"/>
  <c r="B845"/>
  <c r="G844"/>
  <c r="B844"/>
  <c r="C840"/>
  <c r="B843"/>
  <c r="C836"/>
  <c r="C834"/>
  <c r="B823"/>
  <c r="D804"/>
  <c r="D805"/>
  <c r="D806"/>
  <c r="D807"/>
  <c r="D808"/>
  <c r="D809"/>
  <c r="D810"/>
  <c r="D811"/>
  <c r="D812"/>
  <c r="B813"/>
  <c r="D813"/>
  <c r="D814"/>
  <c r="D815"/>
  <c r="D816"/>
  <c r="B821"/>
  <c r="G822"/>
  <c r="B822"/>
  <c r="G820"/>
  <c r="B820"/>
  <c r="G819"/>
  <c r="B819"/>
  <c r="C815"/>
  <c r="B818"/>
  <c r="C811"/>
  <c r="C809"/>
  <c r="B798"/>
  <c r="D779"/>
  <c r="D780"/>
  <c r="D781"/>
  <c r="D782"/>
  <c r="D783"/>
  <c r="D784"/>
  <c r="D785"/>
  <c r="D786"/>
  <c r="D787"/>
  <c r="B788"/>
  <c r="D788"/>
  <c r="D789"/>
  <c r="D790"/>
  <c r="D791"/>
  <c r="B796"/>
  <c r="G797"/>
  <c r="B797"/>
  <c r="G795"/>
  <c r="B795"/>
  <c r="G794"/>
  <c r="B794"/>
  <c r="C790"/>
  <c r="B793"/>
  <c r="C786"/>
  <c r="C784"/>
  <c r="B773"/>
  <c r="D754"/>
  <c r="D755"/>
  <c r="D756"/>
  <c r="D757"/>
  <c r="D758"/>
  <c r="D759"/>
  <c r="D760"/>
  <c r="D761"/>
  <c r="D762"/>
  <c r="B763"/>
  <c r="D763"/>
  <c r="D764"/>
  <c r="D765"/>
  <c r="D766"/>
  <c r="B771"/>
  <c r="G772"/>
  <c r="B772"/>
  <c r="G770"/>
  <c r="B770"/>
  <c r="G769"/>
  <c r="B769"/>
  <c r="C765"/>
  <c r="B768"/>
  <c r="C761"/>
  <c r="C759"/>
  <c r="B748"/>
  <c r="D729"/>
  <c r="D730"/>
  <c r="D731"/>
  <c r="D732"/>
  <c r="D733"/>
  <c r="D734"/>
  <c r="D735"/>
  <c r="D736"/>
  <c r="D737"/>
  <c r="B738"/>
  <c r="D738"/>
  <c r="D739"/>
  <c r="D740"/>
  <c r="D741"/>
  <c r="B746"/>
  <c r="G747"/>
  <c r="B747"/>
  <c r="G745"/>
  <c r="B745"/>
  <c r="G744"/>
  <c r="B744"/>
  <c r="C740"/>
  <c r="B743"/>
  <c r="C734"/>
  <c r="B723"/>
  <c r="D704"/>
  <c r="D705"/>
  <c r="D706"/>
  <c r="D707"/>
  <c r="D708"/>
  <c r="D709"/>
  <c r="D710"/>
  <c r="D711"/>
  <c r="D712"/>
  <c r="B713"/>
  <c r="D713"/>
  <c r="D714"/>
  <c r="D715"/>
  <c r="D716"/>
  <c r="B721"/>
  <c r="G722"/>
  <c r="B722"/>
  <c r="G720"/>
  <c r="B720"/>
  <c r="G719"/>
  <c r="B719"/>
  <c r="C715"/>
  <c r="B718"/>
  <c r="C709"/>
  <c r="B698"/>
  <c r="D679"/>
  <c r="D680"/>
  <c r="D681"/>
  <c r="D682"/>
  <c r="D683"/>
  <c r="D684"/>
  <c r="D685"/>
  <c r="D686"/>
  <c r="D687"/>
  <c r="B688"/>
  <c r="D688"/>
  <c r="D689"/>
  <c r="D690"/>
  <c r="D691"/>
  <c r="B696"/>
  <c r="G697"/>
  <c r="B697"/>
  <c r="G695"/>
  <c r="B695"/>
  <c r="G694"/>
  <c r="B694"/>
  <c r="C690"/>
  <c r="B693"/>
  <c r="C684"/>
  <c r="B673"/>
  <c r="D654"/>
  <c r="D655"/>
  <c r="D656"/>
  <c r="D657"/>
  <c r="D658"/>
  <c r="D659"/>
  <c r="D660"/>
  <c r="D661"/>
  <c r="D662"/>
  <c r="B663"/>
  <c r="D663"/>
  <c r="D664"/>
  <c r="D665"/>
  <c r="D666"/>
  <c r="B671"/>
  <c r="G672"/>
  <c r="B672"/>
  <c r="G670"/>
  <c r="B670"/>
  <c r="G669"/>
  <c r="B669"/>
  <c r="C665"/>
  <c r="B668"/>
  <c r="C659"/>
  <c r="B648"/>
  <c r="D629"/>
  <c r="D630"/>
  <c r="D631"/>
  <c r="D632"/>
  <c r="D633"/>
  <c r="D634"/>
  <c r="D635"/>
  <c r="D636"/>
  <c r="D637"/>
  <c r="B638"/>
  <c r="D638"/>
  <c r="D639"/>
  <c r="D640"/>
  <c r="D641"/>
  <c r="B646"/>
  <c r="G647"/>
  <c r="B647"/>
  <c r="G645"/>
  <c r="B645"/>
  <c r="G644"/>
  <c r="B644"/>
  <c r="C640"/>
  <c r="B643"/>
  <c r="C634"/>
  <c r="B623"/>
  <c r="D604"/>
  <c r="D605"/>
  <c r="D606"/>
  <c r="D607"/>
  <c r="D608"/>
  <c r="D609"/>
  <c r="D610"/>
  <c r="D611"/>
  <c r="D612"/>
  <c r="B613"/>
  <c r="D613"/>
  <c r="D614"/>
  <c r="D615"/>
  <c r="D616"/>
  <c r="B621"/>
  <c r="G622"/>
  <c r="B622"/>
  <c r="G620"/>
  <c r="B620"/>
  <c r="G619"/>
  <c r="B619"/>
  <c r="C615"/>
  <c r="B618"/>
  <c r="C611"/>
  <c r="C609"/>
  <c r="B598"/>
  <c r="D579"/>
  <c r="D580"/>
  <c r="D581"/>
  <c r="D582"/>
  <c r="D583"/>
  <c r="D584"/>
  <c r="D585"/>
  <c r="D586"/>
  <c r="D587"/>
  <c r="B588"/>
  <c r="D588"/>
  <c r="D589"/>
  <c r="D590"/>
  <c r="D591"/>
  <c r="B596"/>
  <c r="G597"/>
  <c r="B597"/>
  <c r="G595"/>
  <c r="B595"/>
  <c r="G594"/>
  <c r="B594"/>
  <c r="C590"/>
  <c r="B593"/>
  <c r="C586"/>
  <c r="C584"/>
  <c r="B548"/>
  <c r="D529"/>
  <c r="D530"/>
  <c r="D531"/>
  <c r="D532"/>
  <c r="D533"/>
  <c r="D534"/>
  <c r="D535"/>
  <c r="D536"/>
  <c r="D537"/>
  <c r="B538"/>
  <c r="D538"/>
  <c r="D539"/>
  <c r="D540"/>
  <c r="D541"/>
  <c r="B546"/>
  <c r="G547"/>
  <c r="B547"/>
  <c r="G545"/>
  <c r="B545"/>
  <c r="G544"/>
  <c r="B544"/>
  <c r="C540"/>
  <c r="B543"/>
  <c r="C536"/>
  <c r="C534"/>
  <c r="B573"/>
  <c r="D554"/>
  <c r="D555"/>
  <c r="D556"/>
  <c r="D557"/>
  <c r="D558"/>
  <c r="D559"/>
  <c r="D560"/>
  <c r="D561"/>
  <c r="D562"/>
  <c r="B563"/>
  <c r="D563"/>
  <c r="D564"/>
  <c r="D565"/>
  <c r="D566"/>
  <c r="B571"/>
  <c r="G572"/>
  <c r="B572"/>
  <c r="G570"/>
  <c r="B570"/>
  <c r="G569"/>
  <c r="B569"/>
  <c r="C565"/>
  <c r="B568"/>
  <c r="C559"/>
  <c r="B523"/>
  <c r="D504"/>
  <c r="D505"/>
  <c r="D506"/>
  <c r="D507"/>
  <c r="D508"/>
  <c r="D509"/>
  <c r="D510"/>
  <c r="D511"/>
  <c r="D512"/>
  <c r="B513"/>
  <c r="D513"/>
  <c r="D514"/>
  <c r="D515"/>
  <c r="D516"/>
  <c r="B521"/>
  <c r="G522"/>
  <c r="B522"/>
  <c r="G520"/>
  <c r="B520"/>
  <c r="G519"/>
  <c r="B519"/>
  <c r="C515"/>
  <c r="B518"/>
  <c r="C511"/>
  <c r="C509"/>
  <c r="B498"/>
  <c r="D479"/>
  <c r="D480"/>
  <c r="D481"/>
  <c r="D482"/>
  <c r="D483"/>
  <c r="D484"/>
  <c r="D485"/>
  <c r="D486"/>
  <c r="D487"/>
  <c r="B488"/>
  <c r="D488"/>
  <c r="D489"/>
  <c r="D490"/>
  <c r="D491"/>
  <c r="B496"/>
  <c r="G497"/>
  <c r="B497"/>
  <c r="G495"/>
  <c r="B495"/>
  <c r="G494"/>
  <c r="B494"/>
  <c r="C490"/>
  <c r="B493"/>
  <c r="C484"/>
  <c r="B398"/>
  <c r="D379"/>
  <c r="D380"/>
  <c r="D381"/>
  <c r="D382"/>
  <c r="D383"/>
  <c r="D384"/>
  <c r="D385"/>
  <c r="D386"/>
  <c r="D387"/>
  <c r="B388"/>
  <c r="D388"/>
  <c r="D389"/>
  <c r="D390"/>
  <c r="D391"/>
  <c r="B396"/>
  <c r="G397"/>
  <c r="B397"/>
  <c r="G395"/>
  <c r="B395"/>
  <c r="G394"/>
  <c r="B394"/>
  <c r="C390"/>
  <c r="B393"/>
  <c r="C386"/>
  <c r="C384"/>
  <c r="B373"/>
  <c r="D354"/>
  <c r="D355"/>
  <c r="D356"/>
  <c r="D357"/>
  <c r="D358"/>
  <c r="D359"/>
  <c r="D360"/>
  <c r="D361"/>
  <c r="D362"/>
  <c r="B363"/>
  <c r="D363"/>
  <c r="D364"/>
  <c r="D365"/>
  <c r="D366"/>
  <c r="B371"/>
  <c r="G372"/>
  <c r="B372"/>
  <c r="G370"/>
  <c r="B370"/>
  <c r="G369"/>
  <c r="B369"/>
  <c r="C365"/>
  <c r="B368"/>
  <c r="C359"/>
  <c r="B348"/>
  <c r="D329"/>
  <c r="D330"/>
  <c r="D331"/>
  <c r="D332"/>
  <c r="D333"/>
  <c r="D334"/>
  <c r="D335"/>
  <c r="D336"/>
  <c r="D337"/>
  <c r="B338"/>
  <c r="D338"/>
  <c r="D339"/>
  <c r="D340"/>
  <c r="D341"/>
  <c r="B346"/>
  <c r="G347"/>
  <c r="B347"/>
  <c r="G345"/>
  <c r="B345"/>
  <c r="G344"/>
  <c r="B344"/>
  <c r="C340"/>
  <c r="B343"/>
  <c r="C336"/>
  <c r="C334"/>
  <c r="B273"/>
  <c r="D254"/>
  <c r="D255"/>
  <c r="D256"/>
  <c r="D257"/>
  <c r="D258"/>
  <c r="D259"/>
  <c r="D260"/>
  <c r="D261"/>
  <c r="D262"/>
  <c r="B263"/>
  <c r="D263"/>
  <c r="D264"/>
  <c r="D265"/>
  <c r="D266"/>
  <c r="B271"/>
  <c r="G272"/>
  <c r="B272"/>
  <c r="G270"/>
  <c r="B270"/>
  <c r="G269"/>
  <c r="B269"/>
  <c r="C265"/>
  <c r="B268"/>
  <c r="C261"/>
  <c r="C259"/>
  <c r="B298"/>
  <c r="D279"/>
  <c r="D280"/>
  <c r="D281"/>
  <c r="D282"/>
  <c r="D283"/>
  <c r="D284"/>
  <c r="D285"/>
  <c r="D286"/>
  <c r="D287"/>
  <c r="B288"/>
  <c r="D288"/>
  <c r="D289"/>
  <c r="D290"/>
  <c r="D291"/>
  <c r="B296"/>
  <c r="G297"/>
  <c r="B297"/>
  <c r="G295"/>
  <c r="B295"/>
  <c r="G294"/>
  <c r="B294"/>
  <c r="C290"/>
  <c r="B293"/>
  <c r="C284"/>
  <c r="B323"/>
  <c r="D304"/>
  <c r="D305"/>
  <c r="D306"/>
  <c r="D307"/>
  <c r="D308"/>
  <c r="D309"/>
  <c r="D310"/>
  <c r="D311"/>
  <c r="D312"/>
  <c r="B313"/>
  <c r="D313"/>
  <c r="D314"/>
  <c r="D315"/>
  <c r="D316"/>
  <c r="B321"/>
  <c r="G322"/>
  <c r="B322"/>
  <c r="G320"/>
  <c r="B320"/>
  <c r="G319"/>
  <c r="B319"/>
  <c r="C315"/>
  <c r="B318"/>
  <c r="C309"/>
  <c r="B248"/>
  <c r="D229"/>
  <c r="D230"/>
  <c r="D231"/>
  <c r="D232"/>
  <c r="D233"/>
  <c r="D234"/>
  <c r="D235"/>
  <c r="D236"/>
  <c r="D237"/>
  <c r="B238"/>
  <c r="D238"/>
  <c r="D239"/>
  <c r="D240"/>
  <c r="D241"/>
  <c r="B246"/>
  <c r="G247"/>
  <c r="B247"/>
  <c r="G245"/>
  <c r="B245"/>
  <c r="G244"/>
  <c r="B244"/>
  <c r="C240"/>
  <c r="B243"/>
  <c r="C236"/>
  <c r="C234"/>
  <c r="B223"/>
  <c r="D204"/>
  <c r="D205"/>
  <c r="D206"/>
  <c r="D207"/>
  <c r="D208"/>
  <c r="D209"/>
  <c r="D210"/>
  <c r="D211"/>
  <c r="D212"/>
  <c r="D213"/>
  <c r="D214"/>
  <c r="D215"/>
  <c r="D216"/>
  <c r="B221"/>
  <c r="G222"/>
  <c r="B222"/>
  <c r="G220"/>
  <c r="B220"/>
  <c r="G219"/>
  <c r="B219"/>
  <c r="C215"/>
  <c r="B218"/>
  <c r="C209"/>
  <c r="B148"/>
  <c r="D129"/>
  <c r="D130"/>
  <c r="D131"/>
  <c r="D132"/>
  <c r="D133"/>
  <c r="D134"/>
  <c r="D135"/>
  <c r="D136"/>
  <c r="D137"/>
  <c r="B138"/>
  <c r="D138"/>
  <c r="D139"/>
  <c r="D140"/>
  <c r="D141"/>
  <c r="B146"/>
  <c r="G147"/>
  <c r="B147"/>
  <c r="G145"/>
  <c r="B145"/>
  <c r="G144"/>
  <c r="B144"/>
  <c r="C140"/>
  <c r="B143"/>
  <c r="C136"/>
  <c r="C134"/>
  <c r="B123"/>
  <c r="D104"/>
  <c r="D105"/>
  <c r="D106"/>
  <c r="D107"/>
  <c r="D108"/>
  <c r="D109"/>
  <c r="D110"/>
  <c r="D111"/>
  <c r="D112"/>
  <c r="B113"/>
  <c r="D113"/>
  <c r="D114"/>
  <c r="D115"/>
  <c r="D116"/>
  <c r="B121"/>
  <c r="G122"/>
  <c r="B122"/>
  <c r="G120"/>
  <c r="B120"/>
  <c r="G119"/>
  <c r="B119"/>
  <c r="C115"/>
  <c r="B118"/>
  <c r="C109"/>
  <c r="B98"/>
  <c r="D79"/>
  <c r="D80"/>
  <c r="D81"/>
  <c r="D82"/>
  <c r="D83"/>
  <c r="D84"/>
  <c r="D85"/>
  <c r="D86"/>
  <c r="D87"/>
  <c r="B88"/>
  <c r="D88"/>
  <c r="D89"/>
  <c r="D90"/>
  <c r="D91"/>
  <c r="B96"/>
  <c r="G97"/>
  <c r="B97"/>
  <c r="G95"/>
  <c r="B95"/>
  <c r="G94"/>
  <c r="B94"/>
  <c r="C90"/>
  <c r="B93"/>
  <c r="C84"/>
  <c r="B73"/>
  <c r="D54"/>
  <c r="D55"/>
  <c r="D56"/>
  <c r="D57"/>
  <c r="D58"/>
  <c r="D59"/>
  <c r="D60"/>
  <c r="D61"/>
  <c r="D62"/>
  <c r="B63"/>
  <c r="D63"/>
  <c r="D64"/>
  <c r="D65"/>
  <c r="D66"/>
  <c r="B71"/>
  <c r="G72"/>
  <c r="B72"/>
  <c r="G70"/>
  <c r="B70"/>
  <c r="G69"/>
  <c r="B69"/>
  <c r="C65"/>
  <c r="B68"/>
  <c r="C61"/>
  <c r="C59"/>
  <c r="B48"/>
  <c r="D29"/>
  <c r="D30"/>
  <c r="D31"/>
  <c r="D32"/>
  <c r="D33"/>
  <c r="D34"/>
  <c r="D35"/>
  <c r="D36"/>
  <c r="D37"/>
  <c r="B38"/>
  <c r="D38"/>
  <c r="D39"/>
  <c r="D40"/>
  <c r="D41"/>
  <c r="B46"/>
  <c r="G47"/>
  <c r="B47"/>
  <c r="G45"/>
  <c r="B45"/>
  <c r="G44"/>
  <c r="B44"/>
  <c r="C40"/>
  <c r="B43"/>
  <c r="C36"/>
  <c r="C34"/>
  <c r="B23"/>
  <c r="B21"/>
  <c r="G22"/>
  <c r="B22"/>
  <c r="G20"/>
  <c r="B20"/>
  <c r="B19"/>
  <c r="C15"/>
  <c r="B18"/>
  <c r="C11"/>
  <c r="C9"/>
</calcChain>
</file>

<file path=xl/sharedStrings.xml><?xml version="1.0" encoding="utf-8"?>
<sst xmlns="http://schemas.openxmlformats.org/spreadsheetml/2006/main" count="15547" uniqueCount="554">
  <si>
    <t>Clairvoyance is being able to see events when not physically present, such as being able to see through a wall into a room, or if sufficient energy is spent, to see what is transpiring on the other side of the planet.  The mage specifies the physical location or person he wants to observe and makes the spell test.  If successful, the mage will be able to remotely view the specified area or person (and the immediate vicinity of the person) as if present.  If the target of the spell is a person/creature, he/she receives a mental resistance test (target 4+d4) to feel observed; if the resistance test is successful, the person/creature then must make a second resistance test to terminate the spell.  The mage may alter his perspective, but may not move the viewing point (if a person was the target, the viewing point moves with the person).  For instance, if viewing a room, the mage may rotate the view such that he is able to view all the walls, the ceiling, and floor, in turn. The mage may make an awareness test with the effect dice of this spell as a bonus to notice subtle things.</t>
    <phoneticPr fontId="1" type="noConversion"/>
  </si>
  <si>
    <t>Magic - General Skill</t>
    <phoneticPr fontId="1" type="noConversion"/>
  </si>
  <si>
    <t>Spellcasting</t>
    <phoneticPr fontId="1" type="noConversion"/>
  </si>
  <si>
    <t>Clairaudience is being able to hear events when not physically present, such as being able to hear a conversation in another room, or if sufficient energy is spent, to hear what is transpiring on the other side of the planet.  The mage specifies the physical location or person he wants to observe and makes the spell test.  If successful, the mage will be able to remotely hear events in the specified area or the person (and the immediate vicinity of the person) as if present.  If the target of the spell is a person/creature, he/she receives a mental resistance test (target 4+d4) to feel observed; if the resistance test is successful, the person/creature then must make a second resistance test  (target 4+d4)  to terminate the spell.  The mage may alter his perspective, but may not move the viewing point (if a person was the target, the listening point moves with the person).    The psychic may hear anything from the listening point he could normally hear.  For example, if people further than a few feet away are whispering, he may hear them, but not be able to make out the words. The mage may make an awareness test with the effect dice of this spell as a bonus to hear such things.</t>
    <phoneticPr fontId="1" type="noConversion"/>
  </si>
  <si>
    <t>This spell allows a touch range spell to be stored in a projectile.  When the projectile is thrown or shot and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target receives one-tenth the spell effect.</t>
  </si>
  <si>
    <t>Suppress Tech Hex allows the mage to reduce or eliminate the Tech-Hex Disadvantage. This is usually done for purposes of traveling via airplanes or a need to be around electronic equipment, such as in an ICU. Reducing the Tech-Hex lowers the chances of disrupting, disabling or destroying such equipment. When the mage casts the spell, the effect test result is subtracted from any Tech-Hex rolls made, reducing such test results (see the Tech-Hex rules in the Psionics, Magic, and Powers section).  While this spell has a nominal 12-hour duration, anytime the mage is stressed (positively or negatively), he must make a willpower test with a target of 16 to maintain the spell (this is a free action). Stress is certain in combat situations, during social conflicts, and when having a passionate kiss, to name a few such situations. The GM may require a willpower test during situations that may be less stressful (driving in heavy traffic, for example), but should allow a reasonable reduction in the target number (say target 11 or 12 for the aforementioned heavy traffic, but if someone cuts the mage off, the reduction should be less, to as much as zero depending on the mage's reaction).</t>
    <phoneticPr fontId="1" type="noConversion"/>
  </si>
  <si>
    <t>This spell removes forensic evidence such as bullets, spent cartridges, DNA, and so on.  An area that has the spell cast on it is totally null for CSI-types finding any evidence.  The spell takes one minute to cast during which the mage touches the center of the area of effect.  As the spell is cast, a swirling dust devil forms in the center of the area of effect and during the course of the casting any evidence is sucked into the dust devil and visibly swirls around.  At the end of the spell, the dust devil and the evidence disappear.  The evidence removed is permanently gone.  Note that while this spell will clean up blood puddles, it will not remove bodies of anything larger than a mouse.  Depending on the size of the crime scene, the spell may need to be cast multiple times.</t>
    <phoneticPr fontId="1" type="noConversion"/>
  </si>
  <si>
    <t>This spell allows a touch range spell to be stored in a projectile.  When the projectile is thrown or shot and strikes a target appropriate to the stored spell, the spell is released on that target.  For example, a Detect Invisible spell is stored in a small stone.  The mage realizes that an invisible creature is attacking the mage's friends, but he is too far away to cast Detect Invisible on one of his companions.  He throws the stone and if it strikes a creature and the stored spell casting and effect tests are sufficient, that creature will then be able to detect invisible.  If the stone misses and lands on the ground, the spell is not discharged (the ground is not a creature).  When this spell is cast, the casting test must be 18 or more and the effect test must equal or exceed the energy of the spell to be stored.  Three projectiles can be made ready to receive spells.  The stored spells are then cast into the projectiles within the duration of the Touch missile spell and the casting test and effect test recorded for use when the touch spell is discharged.  Note that for touch spells that specifically require more than a momentary touch (Heal Damage requires 1 round of contact), the projectile must somehow adhere to the target for the required time for the spell to properly function.  If the projectile strikes the target but does not adhere, the spell discharges and the the target receives one-tenth the spell effect.</t>
    <phoneticPr fontId="1" type="noConversion"/>
  </si>
  <si>
    <t>Bonding Control allows the psychic to “glue” items together or separate items that are joined.  This is not glue per se, but rather, is molecular bonding.  On a successful psychic test , the psychic initiates the bonding/de-bonding process.  Attempts to bond a living creature to another or an object entitle the target to an agility test versus the psychic test result to remove himself from contact with the intended bonding object.  Failure indicates the target and object are bonded.  The bond may be broken by making a strength test versus the effect test result; if the bond includes a creature, it takes the effect dice in damage. If de-bonding an item that has previously been joined by physical or psychic means (such as something that has been glued or welded), the effect test must exceed the strength rating of the weld (as assigned by the GM).</t>
    <phoneticPr fontId="1" type="noConversion"/>
  </si>
  <si>
    <t>Touch</t>
    <phoneticPr fontId="1" type="noConversion"/>
  </si>
  <si>
    <t>Teleport allows the psychic to send creatures, including himself to another location, instantaneously. The psychic must touch the target and make a successful psychic test versus the spell defense of the target. The target and his gear will be teleported to any location known to the psychic (must have previously viewed through psychic means or been there) chooses within range. The target may resist the teleportation. This ability can be handy to get out of trouble. It could also be used as an attack by sending the target up to the range straight up or straight down, into the middle of an ocean, or some similar choice. The teleportation process takes a full round and during that time, the target is shifting to the desired location. Anyone being teleported may continue to attack or be attacked during this time, with any damage inflicted reduced by the percentage of teleportation.</t>
    <phoneticPr fontId="1" type="noConversion"/>
  </si>
  <si>
    <t>Apportate allows the psychic to bring creatures from elsewhere (on the same plane of existence) to his location. This can be generic, such as to put a lion in the middle of that band of enemies, or it can be specific, such as bring Sergeant Stone to me. Apportating someone in on an unexpected basis may backfire, as the person could upset by it, or even if friendly, unprepared (Sergeant Stone was in the shower and has no armor or weapons). On a successful psychic test, the specified creature will be apportated (if within range) and will appear wherever within 100 meters of the psychic as he chooses. This process takes one full round. If the creature does not want to be apportated, it receives a Mental Resistance test versus the psychic test result, which if successful, causes the Apportate to fail. The creature remains a free agent and may take any actions it chooses when it arrives. The creature remains in the area unless teleported away (the lion will stay and may attack the psychic too).</t>
    <phoneticPr fontId="1" type="noConversion"/>
  </si>
  <si>
    <t>Control Magic</t>
  </si>
  <si>
    <t>None</t>
    <phoneticPr fontId="1" type="noConversion"/>
  </si>
  <si>
    <t>Hour</t>
    <phoneticPr fontId="1" type="noConversion"/>
  </si>
  <si>
    <t>None</t>
    <phoneticPr fontId="1" type="noConversion"/>
  </si>
  <si>
    <t>Gravity Control allows the psychic to vary the effects of gravity in an area.  The gravity can be adjusted to be stronger, so that the targets may seem heavier, or weaker, so that the targets seem light on their feet and able to jump higher. Gravity control requires a psychic test 20 to take effect.  The psychic determines whether to increase the gravity or decrease it in the area of effect.  For each effect die, the gravity may be increased or decreased by 25%.  Zero gravity may also cause a person to be unable to move or attack effectively.  Negative gravity 4 or more (effect dice) will cause everything within the area of effect will fall into the sky (or up to the ceiling).  Anyone impacting a ceiling will take falling damage multiplied by the percentage of reverse gravity.  When gravity is restored, normal falling damage is applied.  In the one round duration, objects will reach approximately 500 feet at 1 gravity (100% reverse gravity.  Increase or decrease the distance by the percentage of reverse gravity.  Gravity control increasing the gravity requires affected targets to weigh more and become encumbered as described in the Strength attribute description; if the character's effective weight is greater than 20 times his carrying capacity, he is completely immobilized.</t>
    <phoneticPr fontId="1" type="noConversion"/>
  </si>
  <si>
    <t>Summon allows the psychic to bring a creature from an alternate dimension to the psychic. The creature’s reaction will be determined by the GM. Be prepared. On a successful psychic test, the creature named will appear wherever within 10 meters of the psychic as he chooses. The creature receives a Mental Resistance test versus the effect test result; if successful, the creature may do as it desires, from leaving to attacking the psychic. If the Mental Resistance test fails, the creature will obey the psychic for the duration of the summoning and then disappear back to it’s own dimension. The number of effect dice is the number of dimensions away from which the creature can be drawn.</t>
    <phoneticPr fontId="1" type="noConversion"/>
  </si>
  <si>
    <t>Levitate is a specialized telekinesis used to lift objects and people, including the psychic, straight up into the air.  Levitation can only be used for vertical motion up to 3 meters per round.  Someone held up to a ceiling or in an area where hand or footholds were available could pull or push himself along a horizontal plane.  On a successful psychic test 16 if lifting an object or versus the target’s spell defense if lifting a creature, up to 25 pounds per effect die may be levitated.  Levitate may be used as an attack by raising a target and dropping them, which inflicts normal falling damage. This may be repeated for the spell duration.  If so attacked, the target receives an agility test versus the levitate effect test result each round to grab onto something or land on soft ground, etc.  Targets making their agility test take half damage.  Target’s whose agility tests exceed the levitate effect test results by 50% or more have managed to somehow secure themselves from being levitated by tying themselves to something, grabbing onto another person, etc.</t>
    <phoneticPr fontId="1" type="noConversion"/>
  </si>
  <si>
    <t>Severance allows the psychic to remove all psychic abilities from a creature on a successful psychic test versus the spell/psychic defense of the target and if the effect test exceeds the target’s Mental Resistance test. The target loses all psychic/psionic/magic abilities permanently. This ability may be reversed and successful use of it would restore psychic/psionic/magic abilities lost through Severance or other means.</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</si>
  <si>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dice of the Cure Disease and the disease rating is reduced by half that effect number. In the case of debilitating diseases, the affected attributes are restored by the final effect number of the dice of the Cure Disease. This ability may be reversed to cause a disease with a rating of one half the effect number and effect dice equal to the effect number.</t>
    <phoneticPr fontId="1" type="noConversion"/>
  </si>
  <si>
    <t>Heal Damage is a catchall term for the ability to heal cuts, bruises, broken bones, and so forth, typically from combat or accident.   A successful psychic test versus the spell/psychic defense of the target will restore hit points to the target equal to the results of the effect test.  The target may choose to not resist the psychic test.  The healing takes one round and is permanent (unless the target is re-injured).  This ability does not eliminate the cause of damage, such as poison, drugs, or disease.  Those have to be dealt with using the appropriate ability.  This ability may be reversed to inflict damage.</t>
    <phoneticPr fontId="1" type="noConversion"/>
  </si>
  <si>
    <t>Body Swap is a more powerful form of Possession and only the most powerful telepaths can accomplish it.  On a successful psychic test against the target's spell/psychic defense and an effect test greater than the Mental Resistance test of the target, the psychic’s mentality moves into the body of the target and the target’s mentality moves into the psychic’s body.  This is permanent and can only be reversed through another Body Swap.  The psychic retains his own skills in the new body, but has no access to the target’s skills and memories.  The psychic will require practice with physical skills the target did not have (motor and muscle training) and will be at an initial -5, reduced by 1 per week spent in the new body.  Most psychics looking to gain immortality through this ability restrain their original body in some way for the transfer and then kill it (and the target’s mind).  Willing targets may be found for the right amount of money or other reward.</t>
    <phoneticPr fontId="1" type="noConversion"/>
  </si>
  <si>
    <t>Possession is a more powerful form of Domination.  On a successful psychic test against the target's spell/psychic defense and effect test greater than the Mental Resistance test of the target, the psychic’s mentality moves into the body of the target and his own body falls into a coma for the duration.  The target’s mind is forced into a small “holding cell” and on a successful awareness test will know and remember what the psychic does.  The psychic has full access to all the target’s skills, abilities, and memories.  If the psychic’s possessed body dies and he is out of range of his own body, he dies too.  The target receives an opposed test of wills any time the psychic is distracted or their joint body is damaged.  If the target succeeds, the psychic is forced to return to his own body if it is within 1,000 miles.  If not, the psychic is forced into the “holding cell” and may attempt to re-take control of the target whenever he is distracted or damaged.</t>
    <phoneticPr fontId="1" type="noConversion"/>
  </si>
  <si>
    <t>On a successful psychic test versus the target's mental resistance and an effect test greater than the target’s spell/psychic defense test, the psychic gains complete control over the target, and can force him to perform any action he is capable of.  The target could be ordered to attack a friend, rob a bank, break up with his girlfriend, kill himself, etc.  The target receives a Mental Resistance test against the psychic's original effect test each time the target is forced to do something against his will.  The target receives a bonus to his Mental Resistance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Similar to Mind Link, if the target is injured, the damage is transmitted as non-lethal damage to the psychic.  Any successful Mental Resistance test ends the domination.</t>
    <phoneticPr fontId="1" type="noConversion"/>
  </si>
  <si>
    <t>The subject is unaware of changes in conditions currently affecting him.  The target will continue his last course of action and not realize that conditions have changed.  For each unaware effect, the caster specifies a condition of unawareness.  The conditions may include, but are not necessarily limited to:  unaware of enemies' presence, unaware of friends' presence, unaware of a noise.  Depending on the chosen effect, an affected target may not react mentally to opponents or friends changing positions or he may not realize he has been wounded.  Physical effects still occur, he just won't mentally react to them.  The effect test must exceed the target’s Mental Resistance for the spell to take effect.  The target also receives a Mental Resistance test each round thereafter with a target of the effect test result.  Further, he receives an additional Mental Resistance test each time he takes damage.  If the initial Mental Resistance test succeeds, the target is unaffected.  If any subsequent Mental Resistance test succeeds, the spell ends immediately.</t>
    <phoneticPr fontId="1" type="noConversion"/>
  </si>
  <si>
    <t>The target creature has whichever primary sense impaired as indicated by the spellcaster.  The target will receive a penalty equal to the number of effect dice (base -6) appropriate to the lost sense.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</si>
  <si>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The subject is relieved of all pain and distraction from wounds, etc., negating any wound penalties. The effect test must exceed the target’s spell/psychic defense for the spell to take effect.</t>
    <phoneticPr fontId="1" type="noConversion"/>
  </si>
  <si>
    <t>The subject is compelled to flee away from the action, for the duration of the spell, without memory of having done so.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(the runaway portion of the spell - the subject will not remember why he ran away).</t>
  </si>
  <si>
    <t>The subject creature becomes so frightened that he cowers in abject fear.  The effect test must exceed the target’s spell/psychic defense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t>
    <phoneticPr fontId="1" type="noConversion"/>
  </si>
  <si>
    <t>This spell allows the caster to change another person’s form to that of another creature of similar size/mass. The effect dice are the number of 10% increments that the creature may gain or lose in size. The target gains the abilities of the new form. For example, the mage turn an opponent into a frog and the opponent would then be a frog, but retain the prior intellect. Each day after the change, the target must make a Mental Resistance check against the spell effect test. If the Mental Resistance check fails, the target loses its previous intellect and gains the intellect of the new form. In the previous example, the target forgets about being human and is just a frog. The target's clothing and other items are not encompassed in the change. The caster may include a means for the polymorphed creature to regain its original form (the kiss of a princess, for example), but does not have to do so. A successful dispel magic check will return the target to its original form and intellect.</t>
    <phoneticPr fontId="1" type="noConversion"/>
  </si>
  <si>
    <t>Full</t>
    <phoneticPr fontId="1" type="noConversion"/>
  </si>
  <si>
    <t>The Phantom Force is an illusion, such as a monster, knight, or what have you, that will affect creatures in the area of affect to the extent of taking damage. The illusion includes audio. The spellcasting test must exceed the viewing creatures’ spell/psychic defense for the spell to take effect. Viewing creatures also receive a Mental Resistance test immediately and each round thereafter with a target of the effect test result. If the Mental Resistance test succeeds, that person/creature is no longer affected by the spell and warn others; such warning gives others a +5 to Mental Resistance tests against the spell. The effect test is also the damage inflicted, and is non-lethal damage. The caster rolls a new effect test for damage each round the spell is in effect (the target's Mental Resistance test is always against the initial effect test, however).</t>
    <phoneticPr fontId="1" type="noConversion"/>
  </si>
  <si>
    <t>Persuasion allows the caster to affect the mind of the target. The caster states to the target what he wants the target to be persuaded of (these are not the droids you are looking for), and makes a spellcasting test against the target’s spell/psychic defense. The target is allowed a Mental Resistance test against the effect test to resist the caster's suggestion. If the spell is successful, the target will take the suggested path provided that no one else convinces him that this is a mistake. Any attempts by another to convince the target to ignore the suggested path will be resisted by the target using Mental Resistance with the spell effect test result added. This spell is used to influence the target's actions, but it cannot force totally unreasonable actions. The GM determines what is unreasonable, but suicide, attacking one's own party, etc., are good starting points.</t>
    <phoneticPr fontId="1" type="noConversion"/>
  </si>
  <si>
    <t>The target creature loses consciousness.  The effect test must exceed the target’s Mental Resistance for the spell to take effect.</t>
    <phoneticPr fontId="1" type="noConversion"/>
  </si>
  <si>
    <t>Mind Reading allows the caster to detect the surface thoughts of the target creature, without the target’s awareness.  The spellcasting test must exceed the target’s Mental Resistance for the spell to take effect.  The target also receives a Mental Resistance test each round thereafter with a target of the effect test result.  If the Mental Resistance test succeeds, the spell ends immediately.  If the Mental Resistance test exceeds the effect test by 5 or more, the target receives a awareness test against the effect test result; if the awareness test succeeds, the target has a feeling his mind was being read.</t>
    <phoneticPr fontId="1" type="noConversion"/>
  </si>
  <si>
    <t>The target creature is is rendered motionless, with no awareness or remembrance of the spell.  The effect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</si>
  <si>
    <t>Telepathic Sending is the ability to send thoughts to another.  On a successful psychic test, a willing target receives the psychic’s thoughts.  An unwilling target receives the thoughts if the effect test exceeds the target’s mental resistance test.  The target receives a Mental Resistance test each round versus the original effect test to try to break contact.  The thoughts projected may be simple communication or an attempt to persuade the target to believe or do something.  In that case, the psychic would use an appropriate social skill or a presence test versus mental resistance to persuade the target.  This could be as subtle as a whispered thought or very blatant.  Subtle persuasion may take longer (attacks over several days), but would be more likely to be thought to be the target’s own idea and therefore more powerful.  Alternatively, this ability may also be used to try to distract a target, and the target will receive a -4 penalty on non-combat skill use for the duration.</t>
  </si>
  <si>
    <t>The target becomes confused and disorganized.  All the target’s skill test rolls and initiative rolls will be at –1 per point the spellcasting test exceeds the target’s Mental Resistance, to a maximum equal to the effect dice (-6 in the base spell).  Effect tests (damage, etc.) are not affected. The target also receives a Mental Resistance test each round thereafter with a target of the effect test result.  If the Mental Resistance test succeeds, the spell ends immediately.</t>
    <phoneticPr fontId="1" type="noConversion"/>
  </si>
  <si>
    <t>Telepathic Receiving is the ability to read minds.  On a successful psychic test, the psychic may automatically read the target’s mind if the target is willing.  If the target resists, the effect test must be greater than the target’s mental resistance test.  The target receives a Mental Resistance test versus the original effect test each round to try to overcome the power.  A simple success allows the psychic to read the surface thoughts of the target.  Plus 1-4 successes allows the psychic to probe for specific information.  Plus 5 or more successes allows the psychic to essentially bare the soul of the target and sift through any information/memories the target has.  This deep probe requires telepathic contact for a number of minutes equal to the years of age of the target.  If contact is broken prior to the full time, use the percentage of time as a percentile target number to determine if the psychic has acquired the desired information.</t>
  </si>
  <si>
    <t>Empathy is the sending and receiving of emotions.  This is a more simplistic ability than telepathy and does not include sending or receiving coherent thought.  It may be used to sense the emotional state of the target or to force emotions onto the target.  On a successful psychic test, the psychic may automatically sense the emotions of the target and may attempt to project emotions.  If projecting emotions, the effect test must be higher than the mental resistance test of the target and the target will then be influenced by that emotion for the duration.  It may be useful to project fear to a target in an attempt to cause the target to flee, for example; however, fear may make some creatures or people aggressive rather than cause them to run away (fight or flight).  The target receives a Mental Resistance test versus the original effect test each round to try to overcome the power.</t>
  </si>
  <si>
    <t>Mesmerism is mental hypnotism.  This is an attackto telepathically plant a post-hypnotic suggestion.  On a successful psychic test, if the effect test exceeds the target’s mental resistance test, the target will be mesmerized and the suggestion may be planted.  For the duration, the target will cease all activity and stand motionless.  The target receives a Mental Resistance test versus the effect test each round to attempt to break the contact.  The contact with the target must be maintained for the entire minute for the suggestion to be implanted.  The target may attempt to resist fulfilling the suggestion, and receives a Mental Resistance test at the time he is to perform the suggestion.  The suggestion could be to forget about something, not notice something, or to take a particular action.  The target will not do things that are out of character.  An honest person would not rob a bank, even though mesmerized.  Note that human foibles, such as forgetting, are not out of character.  The suggestion will last one day per success level and will dissipate after that.</t>
  </si>
  <si>
    <t>Command is a stronger form of Mesmerism.  On a successful psychic test, if the effect test exceeds the target’s mental resistance test, it allows the psychic to issue a single short (5-6 word) command to the target.  If the attack succeeds, unlike with Mesmerism, the target must perform the command, as long as it does not go completely against character.  If the command were to kill a friend or loved one, or commit suicide, the target would receive a Mental Resistance test against the effect test with a bonus of 5-15 to resist, depending on the degree of friendship and how out of character this would be.  In addition, the target receives a Mental Resistance test each round until he breaks the compulsion or accomplishes the command.</t>
  </si>
  <si>
    <t>This psychic power allows the psychic to draw upon another’s knowledge or abilities.  This ability may be used on a voluntary subject, or it may be used as an attack.  The psychic makes a psychic test and if the effect test exceeds the target’s mental resistance test, the psychic draws upon the target’s skills and abilities.  Any test the psychic makes with these borrowed skills and abilities is made with a +5 difficulty (the mind knows what to do but the body hasn’t been trained).  For example, a psychic needing to perform emergency engine repairs could set up a channel with the unconscious engineer to gain the knowledge needed, but any repair tests would be at +5 difficulty.  The target receives a Mental Resistance test versus the original effect test each round.  A successful Mental Resistance test by the target terminates the channeling.</t>
  </si>
  <si>
    <t>The first targeted spell cast at the reverse spell recipient each round is sent back to its origin.  Note, this does not include area of effect spells.  The spellcasting test must exceed the spellcastiing test of the hostile spell caster and the reverse spell effect test must exceed the Mental Resistance attrubute of the hostile spell to take effect.  If the spell is successfully reversed, the hostile spellcaster is struck with the spell and is then subject to the spell's effect or damage test.  Note that if the hostile spellcaster also is using reverse spell, the spell could be reversed back at the original target who then has to take his lumps.</t>
  </si>
  <si>
    <t>Mental Projection is placing one’s mental perspective in a place where one is not physically present.  Similar to clairvoyance/clairaudience, this ability allows the use of all normal senses (sight, hearing, smell, taste, and touch), as if the psychic were physically present.  If projecting to a physically dangerous location, the psychic must make a successful Mental Resistance test to “turn off” senses that would be detrimental (smell, taste, and touch), or take subdual damage equal to the physical damage the environment would cause.  The psychic specifies the physical location or person he wants to observe and makes a psychic test 13 for inanimate objects or the targeted person's mental resistance.  If successful, the psychic will be able to remotely observe the specified area or person (and the immediate vicinity of the person) as if present.  The psychic may move around the location just as if he were physically present.  Note that the psychic is not visible and cannot be seen or heard by others at the scene, although he could be detected by psychic means.  If the psychic touches someone, they will notice on a awareness test 21.</t>
  </si>
  <si>
    <t>Light Control allows the psychic to bend and manipulate light to create holographic illusions.  Instead, the psychic may create a laser beam, or a shield to stop laser beams.  On a successful psychic test 20, the psychic creates holographic illusions.  Anyone seeing the holograms receives a awareness test versus the effect test result to realize the hologram is just that and not something real.  Anyone who touches the hologram will automatically realize it is not real.  If the psychic chooses to launch a direct attack via a light (laser) beam, the psychic test minimum is 18 versus the combat defense of the target.  If the target's test is higher, he dodges aside and take no damage.  Otherwise, the target takes damage equal to the effect test (energy armor protects).</t>
  </si>
  <si>
    <t>This spell confers physical invisibility on the target for the duration of the spell.  The target cannot be seen in the normal animal visual wavelengths (infrared to human normal to ultravision).  While the target cannot be seen, the invisibility is not perfect, and a close observer may detect a slight rippling effect (similar to heat waves) in the air that denotes the invisible character.  The observer makes a awareness test against the effect test result, and if successful, notices the rippling.  The observer may make attacks at no penalty against the invisible character that round.  A new awareness test is required each round.  Otherwise, attack tests are at a base of minus 10; this may be modified by circumstances (the opponent can hear the invisible character, the character is leaving tracks in the mud, etc.).  The invisible character also gains some resistance to laser attacks, and reduces laser damage by the effect test result.  Note that a willing target makes no resistance test.</t>
  </si>
  <si>
    <t>This spell allows the recipient to locate the direction of the target. By moving about and triangulation, the caster can eventually locate the target. The spell travels with the caster throughout its duration. The spell requires a relevant material component, such as a hair or close personal possession if a creature or something somehow connected to the target in the case of an item. The target is allowed a Mental Resistance check that if successful will prevent the spell from working. If the target is masked with a Masking spell, a awareness test plus the effect dice with a target of the masking spell’s effect test will locate the target.</t>
  </si>
  <si>
    <t>This spell allows the recipient to detect magic spells or items within the area of effect.  The spell travels with the recipient throughout its duration.  The spell automatically detects spells and magic items unless they have been masked with a masking spell.  In that case, the spell recipient is required to make an awareness test with the spell effect dice added.  The awareness test target number is the masking effect number from the masking spell. The area of effect is centered on and travels with the spell recipient.</t>
  </si>
  <si>
    <t>This spell causes the target to appear to be 1 meter to either the left or right of the target's actual location.  Any direct attack test against the target is reduced by the effect test.  The effect test is also the awareness target number for an opponent to see through the illusion and ignore the spell effects for the remainder of the duration.</t>
  </si>
  <si>
    <t>Masking counters detection/location spells. Spells that would normally automatically detect the person or item masked require that awareness tests with a bonus of the effect dice of the detection spell be made against the effect test of the masking spell. If the awareness effect test is less than the masking effect test, the person or item cannot be detected by that spell. The effect dice are rolled when the spell is cast and that is the value for the duration of the spell.</t>
    <phoneticPr fontId="1" type="noConversion"/>
  </si>
  <si>
    <t>The caster and all immediate possessions become invisible and inaudible to the selected target. If the caster becomes visible while within sight of the target at the conclusion of the spell, the target will forget that caster was not there a moment ago. This power is only effective for the caster and cannot be conferred upon other characters. The spellcasting test must exceed the target’s Mental Resistance for the spell to take effect. The target also receives a Mental Resistance test each round thereafter with a target of the effect test result.  If the initial Mental Resistance test succeeds, the target is unaffected. If any subsequent Mental Resistance test succeeds, the spell ends immediately (but the forgetfulness remains).</t>
    <phoneticPr fontId="1" type="noConversion"/>
  </si>
  <si>
    <t>The target is distracted from the business at hand, to the exclusion of that business. The target stands distracted or wanders off muttering to himself. The spellcasting test must exceed the target’s Mental Resistance test for the spell to take effect. The target also receives a Mental Resistance test each round thereafter with a target of the effect test result. If the Mental Resistance test succeeds, the spell ends immediately.</t>
    <phoneticPr fontId="1" type="noConversion"/>
  </si>
  <si>
    <t>The command given to the target must be simple and simply worded (no more than 6 words). The target will not remember having been commanded.  The spellcasting test must exceed the target’s Mental Resistance for the spell to take effect.  The target also receives a Mental Resistance test each round thereafter with a target of the effect test result.  If any subsequent Mental Resistance test succeeds, the spell ends immediately (but the forgetfulness remains).</t>
    <phoneticPr fontId="1" type="noConversion"/>
  </si>
  <si>
    <r>
      <t>This spell allows the caster to create darkness.  The caster can vary the level of darkness from twilight to full dark.  In full dark mode, the spell actually absorbs light, so flashlights, torches, etc. do nothing to lack of visibility inside the area of effect. Creatures attacking into the darkness have the appropriate penalties (</t>
    </r>
    <r>
      <rPr>
        <i/>
        <sz val="10"/>
        <rFont val="Bookman Old Style"/>
      </rPr>
      <t>see Table 12-4, Section 12, Combat</t>
    </r>
    <r>
      <rPr>
        <sz val="10"/>
        <rFont val="Bookman Old Style"/>
      </rPr>
      <t>). Infrared vision (innate, by spell, or by technology) works within the darkness, and the caster can see clearly inside the darkness in any event. The darkness appears anywhere within range of the caster and it can travel with the caster or be left in place at the caster's choice.</t>
    </r>
    <phoneticPr fontId="1" type="noConversion"/>
  </si>
  <si>
    <r>
      <t>This spell allows the caster to create thick fog. Creatures attacking into the fog or trying to find something within it have the appropriate penalties (</t>
    </r>
    <r>
      <rPr>
        <i/>
        <sz val="10"/>
        <rFont val="Bookman Old Style"/>
      </rPr>
      <t>see Table 12-4, Section 12, Combat</t>
    </r>
    <r>
      <rPr>
        <sz val="10"/>
        <rFont val="Bookman Old Style"/>
      </rPr>
      <t>). The fog appears anywhere within the spell range at the caster's choice. Once created, the fog is a normal fog and subject to the local conditions. Wind and sunshine will cause the fog to dissipate at a rate determined by the GM.</t>
    </r>
    <phoneticPr fontId="1" type="noConversion"/>
  </si>
  <si>
    <t>Control Autonomic Functions allows the psychic to control physical functions that he normally could not.  The number of successes on a psychic test 8 denotes how many minutes the psychic may maintain the control.  The psychic may stop his heart from beating to fool an enemy into think he is dead, as an example, or hold is breath for the duration.  Of course, if he keeps his heart from beating or holds his breath for too long, he may really die.  This power can be deadly, if misused.</t>
    <phoneticPr fontId="1" type="noConversion"/>
  </si>
  <si>
    <t>Regeneration</t>
    <phoneticPr fontId="1" type="noConversion"/>
  </si>
  <si>
    <t>Regeneration</t>
    <phoneticPr fontId="1" type="noConversion"/>
  </si>
  <si>
    <t>By making a successful psychic test 13, the psychic temporarily gains the effect test results as increased points in the specified attribute.  The psychic receives all the benefits associated with the increased attribute, including bonuses for the duration of the ability.  For example, the psychic may choose to increase his agility and rolls 12 on his effect test; he adds 12 to his current agility (let's presume it was 11) for a temporary agility of 23.  The psychic would increase his physical defense, his melee attack bonus, and his speed for the duration of the ability.  If toughness is selected, the psychic would gain additional hit points, but if his damage exceeded his normal hit points when the ability ended, it would be very bad for him.</t>
    <phoneticPr fontId="1" type="noConversion"/>
  </si>
  <si>
    <t>Control Self allows the psychic to perform superhuman acts.  A successful psychic test 12 allows the psychic to use this ablity.  Examples of feats using this ability include:  holding onto a rope with one hand without tiring, or fear of releasing the rope; using one's body as a bridge by hooking hands and feet on either edge of a chasm and stiffening the body so it can be safely walked on; hold his breath for the duration of the ability; to continue to act when injected with a paralytic poison, etc.  The effect dice are added to any opposed test where an opponent tries to end the ability.  For instance, if the psychic uses Control Self to maintain a chokehold, any opposed strength test would be enhanced by the effect dice, making it very unlikely the chokehold could be broken.  Characters may think of other uses for this ability; the GM should allow reasonable uses that don't infringe on other bio-control powers.</t>
    <phoneticPr fontId="1" type="noConversion"/>
  </si>
  <si>
    <t>Sense is a relatively low-powered ability to sense something that the character's normal senses cannot detect.  This is like having a hunch about something, only better.  The character makes a psychic test 12 for inanimate objects; if a psychic person or creature would be affected, the effect test must exceed the target's mental resistance test for Sense to work on that person/creature.  The psychic specifies what he is Sensing for, e.g. danger, poison, the cause of something being investigated, etc.  On a successful Sense test, the GM will provide the psychic with a bit of knowledge.  For each additional success level on the test result, the GM will provide additional knowledge, however, at best the psychic will receive confirmation of "hunches."  If danger or poison is present, that will be confirmed.  Clues/hints will be provided about the cause of something.</t>
    <phoneticPr fontId="1" type="noConversion"/>
  </si>
  <si>
    <t>Touch</t>
    <phoneticPr fontId="1" type="noConversion"/>
  </si>
  <si>
    <t xml:space="preserve">Hypercognition is knowing things that have never been learned.  On a successful psychic test, the GM will provide the psychic with a bit of knowledge. For each multiple of 6 on the effect test, the GM will provide additional knowledge.  This knowledge may be being able to come up with a solution to a problem or situation without having gone through the processes normally associated with diagnosing the particular problem and solving it, such as:  a non-engineer diagnosing that the dual coupler coil on the jump-drive is not properly tuned.  Or just knowing someone you have never met.  Hypercognition is more akin to academic knowledge than practical knowledge and confers no skills.  In the example above, the psychic may know that the dual couple coil needs tuned, but would not necessarily be able to tune it.  If he had the tools, he could make an unskilled attempt (presuming he doesn’t have the requisite skill) to make the repair.  The GM may also use this power to provide hints to the psychic (so as to keep a game session from getting dead-ended).  </t>
    <phoneticPr fontId="1" type="noConversion"/>
  </si>
  <si>
    <t>Inverting simply takes an attack and reverses its normal effects.  Typically, in damaging psychic attacks, this results in recovery of depletion on a one for two basis (one point regained for every two spent in this particular defense) instead of taking damage.  If the attack is non-damaging, the results will be beneficial instead of harmful; for example a telepathic attack trying to cause the target to be afraid, would instead make the target less fearful.  Of course, acting out this newfound bravery may make the recipient vulnerable in other respects, such as charging out in the open where more mundane means can deal with him.  This ability is resolved using opposed effect tests with the attacker.  If the defender wins, the effect is inverted.  If the defender loses, the attack takes full normal effect.</t>
    <phoneticPr fontId="1" type="noConversion"/>
  </si>
  <si>
    <t>Psychometry is receiving psychic emanations from objects or locations.  On a successful psychic test, the GM will provide the psychic with some knowledge.  For each multiple of 6 on the effect test, additional knowledge will be provided.  Not every object or location has psychic emanations; an object or location must have had significant use (either long term use or a short term use involving strong emotions) by an individual or group to have absorbed psychic emanations.  As time passes, the object/location releases absorbed emanations which can be detctec and interpreted by a psychic with psychometry.  Psychometry is very useful in getting images at a crime scene.  The psychic may be able to “see” the criminal, hear the victim’s screams, and so on and may be able to identify the perpetrator or gain some insight into his future actions.  For instance, a knife used in a murder might give the psychic a glimpse of the victim, but would almost certainly reveal the murderer.  The knife will be linked to the murderer, and can be used as a homing device to find him.</t>
    <phoneticPr fontId="1" type="noConversion"/>
  </si>
  <si>
    <t>Avoiding/Shielding is a personal protection from psychic activity, and only functions for the psychic himself.  Attempts to use direct psychic contact or attack on a target using avoiding/shielding require overcoming the power.  This ability has a passive mode and an active mode.  In passive mode, the user simply notes the power is in passive mode (which costs no depletion) and half the effect test is add to the user’s mental resistance test.  If actively used, the full effect test is added to mental resistance tests.  Avoiding/Shielding does not interfere with the psychic's own use of other psychic powers; however, use of other powers while actively using this power subjects the psychic to the appropriate multiple action penalties.  Passive Avoiding/Shielding requires a psychic test 13 to take effect each day.</t>
    <phoneticPr fontId="1" type="noConversion"/>
  </si>
  <si>
    <t>Amplifying/Damping is useful as an attack as well as defense.  Damping can be directed at a psychic to reduce the amount of energy the psychic can use.  On a successful psychic test against the target’s defenses, the effect dice result determines the amount of damping/amplifying.  On successfully damping a target, the target must increase the psychic energy to use a given power by the number of effect dice of the psychic using the power (thus increasing the energy required and depletion of an ability).  When amplifying, the target adds the effect dice result to another psychic’s powers.  The amplified psychic may utilize the points to use a power he normally couldn’t use or may add them directly to his effect test.  An amplified psychic can receive no more than double his normal psychic energy; any excess causes 1 point of non-lethal damge per excess point.  Use an opposed test to resolve the use of amplifying/damping.</t>
    <phoneticPr fontId="1" type="noConversion"/>
  </si>
  <si>
    <t>Radiating Static is the radiation of meaningless psychic emanations from the mind of the psychic, similar to radio jamming transmissions.  Radiating Static is essentially the same as personal static except it affects all mental attacks made in the area of effect.  Attempts to use mental attacks on such a target require overcoming the static.  The static radiates 10 meters out from the psychic, and anyone within this radius is protected. This ability has a passive mode and an active mode.  In passive mode, the user simply notes the power is in passive mode (which costs no depletion) and half the user’s effect test is added to the mental resistance test of all within the area of effect.  If actively used, the full effect test is added to all mental resistance tests within the area of effect.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16; it may be turned back on automatically as a simple action.</t>
    <phoneticPr fontId="1" type="noConversion"/>
  </si>
  <si>
    <t>Deflecting/Reflecting does just what it sounds like; it redirects psychic powers away from the psychic using this ability.  The psychic may attempt to deflect the power harmlessly away, direct it at another, or reflect it back to the attacker/sender.  This is done as an opposed task.  If the defender wins, he may choose how to direct the psychic forces.  If directed at another or reflected back at the originator, the power will take effect if the psionics test result is greater than the psychic defense of the target.  This ability can be extended to protect an area centered on the psychic (to protect companions) with a commensurate energy/depletion increase.</t>
    <phoneticPr fontId="1" type="noConversion"/>
  </si>
  <si>
    <t>Clairvoyance is being able to see events when not physically present, such as being able to see through a wall into a room, or if sufficient energy is spent, to see what is transpiring on the other side of the planet.  The psychic specifies the physical location or person he wants to observe and makes a psychic test 13 for inanimate objects or a targeted person's mental resistance.  If successful, the psychic will be able to remotely view the specified area or person (and the immediate vicinity of the person) as if present.  The psychic may alter his perspective, but may not move the viewing point (if a person was the target, the viewing point moves with the person).  For instance, if viewing a room, the psychic may rotate the view such that he is able to view all the walls, the ceiling, and floor, in turn.  This may be considered similar to using a periscope, if helpful.</t>
    <phoneticPr fontId="1" type="noConversion"/>
  </si>
  <si>
    <t>Clairaudience is being able to hear events when not physically present, such as being able to hear a conversation in another room, or if sufficient energy is spent, to hear what is transpiring on the other side of the planet.  The psychic specifies the physical location or person he wants to observe and makes a psychic test 13 for inanimate objects or a targeted person's mental resistance.  If successful, the psychic will be able to remotely hear the specified area or person (and the immediate vicinity of the person) as if present.  The psychic may alter his perspective to focus in on specific sounds, but may not move the listening point (if a person was the target, the listening point moves with the person).  The psychic may hear anything from the listening point he could normally hear.  For example, if people further than a few feet away are whispering, he may hear them, but not be able to make out the words.</t>
    <phoneticPr fontId="1" type="noConversion"/>
  </si>
  <si>
    <t>Personal Static is the radiation of meaningless psychic emanations from the mind of the psychic individual, like radio static jamming transmissions.  Attempts to use direct psychic contact or attack on such a target require overcoming the static.  The static radiates one meter out from the psychic, and so companions standing very close may be protected.  This ability has a passive mode and an active mode.  In passive mode, the user simply notes the power is in passive mode (which costs no depletion) and half the effect test is added to his mental resistance tests.  If actively used, the full effect test is added to his mental resistance tests.  The static must be turned off in order to use other psychic powers at no penalty; otherwise the psychic must add the static effect test result to any psychic tests.  For unskilled psychics, the static is always on in passive mode and may be turned off for one minute (10 rounds) by making a successful psychic test 13; it may be turned back on automatically as a simple action.</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</si>
  <si>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</si>
  <si>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Neutralize Poison</t>
  </si>
  <si>
    <t>Channel Ability</t>
    <phoneticPr fontId="1" type="noConversion"/>
  </si>
  <si>
    <t>Astral Travel</t>
    <phoneticPr fontId="1" type="noConversion"/>
  </si>
  <si>
    <t>Meter</t>
    <phoneticPr fontId="1" type="noConversion"/>
  </si>
  <si>
    <t>Difficulty</t>
    <phoneticPr fontId="1" type="noConversion"/>
  </si>
  <si>
    <t>Spellcasting Skill</t>
    <phoneticPr fontId="1" type="noConversion"/>
  </si>
  <si>
    <t>Lethal</t>
    <phoneticPr fontId="1" type="noConversion"/>
  </si>
  <si>
    <t>Tested</t>
    <phoneticPr fontId="1" type="noConversion"/>
  </si>
  <si>
    <t>Mixed</t>
    <phoneticPr fontId="1" type="noConversion"/>
  </si>
  <si>
    <t>Countermagic</t>
    <phoneticPr fontId="1" type="noConversion"/>
  </si>
  <si>
    <t>Non-Lethal</t>
    <phoneticPr fontId="1" type="noConversion"/>
  </si>
  <si>
    <t>Old</t>
    <phoneticPr fontId="1" type="noConversion"/>
  </si>
  <si>
    <t>Apportate</t>
    <phoneticPr fontId="1" type="noConversion"/>
  </si>
  <si>
    <t>Channel Ability</t>
  </si>
  <si>
    <t>Flying Distractions</t>
  </si>
  <si>
    <t>Obstacles</t>
  </si>
  <si>
    <t>Web</t>
  </si>
  <si>
    <t>Wards</t>
  </si>
  <si>
    <t>Steel Net</t>
    <phoneticPr fontId="1" type="noConversion"/>
  </si>
  <si>
    <t>Physical</t>
    <phoneticPr fontId="1" type="noConversion"/>
  </si>
  <si>
    <t>Yes</t>
    <phoneticPr fontId="1" type="noConversion"/>
  </si>
  <si>
    <t>Control Aging</t>
    <phoneticPr fontId="1" type="noConversion"/>
  </si>
  <si>
    <t>Row</t>
    <phoneticPr fontId="1" type="noConversion"/>
  </si>
  <si>
    <t>Control Aging</t>
  </si>
  <si>
    <t>Control Aging</t>
    <phoneticPr fontId="1" type="noConversion"/>
  </si>
  <si>
    <t>Teleport</t>
    <phoneticPr fontId="1" type="noConversion"/>
  </si>
  <si>
    <t>Physical</t>
    <phoneticPr fontId="1" type="noConversion"/>
  </si>
  <si>
    <t>ClairAudience</t>
    <phoneticPr fontId="1" type="noConversion"/>
  </si>
  <si>
    <t>Clairvoyance</t>
    <phoneticPr fontId="1" type="noConversion"/>
  </si>
  <si>
    <t>Gate</t>
    <phoneticPr fontId="1" type="noConversion"/>
  </si>
  <si>
    <t>Command</t>
    <phoneticPr fontId="1" type="noConversion"/>
  </si>
  <si>
    <t>Short Hop Teleport</t>
    <phoneticPr fontId="1" type="noConversion"/>
  </si>
  <si>
    <t>Core Energy Surge</t>
    <phoneticPr fontId="1" type="noConversion"/>
  </si>
  <si>
    <t>Summon</t>
    <phoneticPr fontId="1" type="noConversion"/>
  </si>
  <si>
    <t>Psychic Vampire allows the psychic to draw psychic energy from any sentient being in range on a successful psychic test versus psychic/spell defense.  Use an opposed test to determine the amount of energy siphoned off.  If the psychic vampire wins the opposed test, the target reduces his psychic energy level (available depletion points) by the difference in the opposed tests and the psychic vampire increases his by that amount.  The psychic vampire cannot take energy in excess of double his normal depletion points.  Of course, as soon as he suffers depletion, he can siphon more.</t>
    <phoneticPr fontId="1" type="noConversion"/>
  </si>
  <si>
    <t>Mental Resistance</t>
    <phoneticPr fontId="1" type="noConversion"/>
  </si>
  <si>
    <t>Severance allows the psychic to remove all psychic abilities from a creature on a successful psychic test versus the mental resistance of the target.  The target loses all psychic/psionic/magic abilities permanently.  This ability may be reversed and successful use of it would restore psychic/psionic/magic abilities lost through Severance or other means.</t>
    <phoneticPr fontId="1" type="noConversion"/>
  </si>
  <si>
    <t>Final cost to cast the spell due to Spellcasting Skill</t>
    <phoneticPr fontId="1" type="noConversion"/>
  </si>
  <si>
    <t>Cost Adjustment</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</si>
  <si>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</si>
  <si>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Cure Disease is the ability to eliminate a disease, whether caused by a virus or bacteria, from the body of a character.  Cure disease does not heal the damage already done by a disease, but prevents further damage from that disease episode, and immunizes the patient against re-catching that disease.  Healing the damage done would require the use of other psychic abilities or time.  It takes one minute to use this ability.  On a successful psychic test all diseases the target has will be reduced in strength.  Each disease is reduced in effect dice by the final effect number of the Heal Self and the disease rating is reduced by half that effect number.  In the case of debilitating diseases, the affected attributes are restored by the final effect number of the healing.  This ability may be reversed to cause a disease with a rating of one half the effect number and effect dice equal to the effect number.</t>
    <phoneticPr fontId="1" type="noConversion"/>
  </si>
  <si>
    <t xml:space="preserve">Energy Adjustment
</t>
    <phoneticPr fontId="1" type="noConversion"/>
  </si>
  <si>
    <t xml:space="preserve">Cost
Adjustment
</t>
    <phoneticPr fontId="1" type="noConversion"/>
  </si>
  <si>
    <t xml:space="preserve">Casting
Difficulty
</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</si>
  <si>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the Neutralize Poison and the poison rating is reduced by half that effect number.  In the case of debilitating poisons, the affected attributes are restored by the final effect number of the Neutralize Poison.  This ability may be reversed to poison someone with a rating of one half the effect number and effect dice equal to the effect number.</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</si>
  <si>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</si>
  <si>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</si>
  <si>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</si>
  <si>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</si>
  <si>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</si>
  <si>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</si>
  <si>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</si>
  <si>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</si>
  <si>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</si>
  <si>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</si>
  <si>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</si>
  <si>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</si>
  <si>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</si>
  <si>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</si>
  <si>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</si>
  <si>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</si>
  <si>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</si>
  <si>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</si>
  <si>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Final cost to cast the spell due to Spellcasting Skill</t>
    <phoneticPr fontId="1" type="noConversion"/>
  </si>
  <si>
    <t>Cost Adjustment</t>
    <phoneticPr fontId="1" type="noConversion"/>
  </si>
  <si>
    <t>Heal Damage is a catchall term for the ability to heal cuts, bruises, broken bones, and so forth, typcially from combat or accident.   A successful psychic test versus the physical resistance test of the target will restore hit points to the target equal to the results of the effect test.  The target may choose to not resist the psychic test.  The healing takes one round and is permanent unless the psychic is re-injured.  This ability does not eliminate the cause of damage, such as poison, drugs, or disease.  Those have to be dealt with using the appropriate ability.  This ability may be reversed to inflict damage.</t>
    <phoneticPr fontId="1" type="noConversion"/>
  </si>
  <si>
    <t>Cost Adjustment</t>
    <phoneticPr fontId="1" type="noConversion"/>
  </si>
  <si>
    <t>Clairaudience</t>
    <phoneticPr fontId="1" type="noConversion"/>
  </si>
  <si>
    <t>Information</t>
    <phoneticPr fontId="1" type="noConversion"/>
  </si>
  <si>
    <t>Mental/Communication</t>
    <phoneticPr fontId="1" type="noConversion"/>
  </si>
  <si>
    <t>Core Energy Surge is a spell that is dangerous to cast.  The mage causes energy to surge through his body causing damage to himself and anyone within the effect radius.  The damage is similar to a heart attack.  Anyone affected by the spell, including the mage, takes damage each round for 5 rounds unless the spell is dispelled or defibrillators are applied.  The mage only takes half damage, giving him a chance of survival.  A side effect of this spell is interrupt all electrical transmissions and destroy all unhardened electronics in the area of effect.  Hardened electronics receive a resistance check.</t>
    <phoneticPr fontId="1" type="noConversion"/>
  </si>
  <si>
    <t>Detect Invisible</t>
    <phoneticPr fontId="1" type="noConversion"/>
  </si>
  <si>
    <t>Detect Magic</t>
    <phoneticPr fontId="1" type="noConversion"/>
  </si>
  <si>
    <t>Dispel Magic</t>
    <phoneticPr fontId="1" type="noConversion"/>
  </si>
  <si>
    <t>Mental/Communication</t>
    <phoneticPr fontId="1" type="noConversion"/>
  </si>
  <si>
    <t>Standard Spells</t>
  </si>
  <si>
    <t>This spell allows the caster to completely dampen sound within the area of effect.  The spell may be cast on an object that can be thrown to the desired spot or the spell can be cast on a spot of ground, wall, etc.  No sound can be heard within the area of effect and no sound can be created within the area of effect for the duration of the spell.  This may disrupt communication and spellcasting requiring a verbal component.  It will also completely mask the sounds of an alarm, noise made breaking down a door, etc.  The effect test may be utilized as a penalty for spellcasting of spells containing verbal components.</t>
    <phoneticPr fontId="1" type="noConversion"/>
  </si>
  <si>
    <t>Create Fire</t>
    <phoneticPr fontId="1" type="noConversion"/>
  </si>
  <si>
    <t>Silence</t>
    <phoneticPr fontId="1" type="noConversion"/>
  </si>
  <si>
    <t>Scry</t>
    <phoneticPr fontId="1" type="noConversion"/>
  </si>
  <si>
    <t>Gate</t>
  </si>
  <si>
    <t>Teleport</t>
  </si>
  <si>
    <t>Apportate</t>
  </si>
  <si>
    <t>Summon</t>
  </si>
  <si>
    <t>Energy Adjustment</t>
    <phoneticPr fontId="1" type="noConversion"/>
  </si>
  <si>
    <t>Difficulty</t>
    <phoneticPr fontId="1" type="noConversion"/>
  </si>
  <si>
    <t>Energy</t>
    <phoneticPr fontId="1" type="noConversion"/>
  </si>
  <si>
    <t>Physical</t>
    <phoneticPr fontId="1" type="noConversion"/>
  </si>
  <si>
    <t>Physical</t>
    <phoneticPr fontId="1" type="noConversion"/>
  </si>
  <si>
    <t>Healing</t>
    <phoneticPr fontId="1" type="noConversion"/>
  </si>
  <si>
    <t>Months</t>
    <phoneticPr fontId="1" type="noConversion"/>
  </si>
  <si>
    <t>Non-Lethal</t>
    <phoneticPr fontId="1" type="noConversion"/>
  </si>
  <si>
    <t>Ignore Physical Needs</t>
  </si>
  <si>
    <t>Ignore Pain</t>
  </si>
  <si>
    <t>Body Swap</t>
  </si>
  <si>
    <t>Paralyze</t>
  </si>
  <si>
    <t>Command</t>
  </si>
  <si>
    <t>Possession</t>
  </si>
  <si>
    <t>Mind Link</t>
  </si>
  <si>
    <t>The type of spell</t>
    <phoneticPr fontId="1" type="noConversion"/>
  </si>
  <si>
    <t>Damage Type</t>
    <phoneticPr fontId="1" type="noConversion"/>
  </si>
  <si>
    <t>On the Fly</t>
    <phoneticPr fontId="1" type="noConversion"/>
  </si>
  <si>
    <t>Mental Resistance</t>
    <phoneticPr fontId="1" type="noConversion"/>
  </si>
  <si>
    <t>Invisibility</t>
    <phoneticPr fontId="1" type="noConversion"/>
  </si>
  <si>
    <t>Light</t>
    <phoneticPr fontId="1" type="noConversion"/>
  </si>
  <si>
    <t>Apportation</t>
  </si>
  <si>
    <t>10 Rounds</t>
  </si>
  <si>
    <t>2 Minutes</t>
  </si>
  <si>
    <t>10 Minutes</t>
  </si>
  <si>
    <t>30 Minutes</t>
  </si>
  <si>
    <t>60 Minutes</t>
  </si>
  <si>
    <t>zero or one</t>
  </si>
  <si>
    <t>Difficulty Adjustment</t>
    <phoneticPr fontId="1" type="noConversion"/>
  </si>
  <si>
    <t>Energy</t>
    <phoneticPr fontId="1" type="noConversion"/>
  </si>
  <si>
    <t>Energy Adjustment</t>
    <phoneticPr fontId="1" type="noConversion"/>
  </si>
  <si>
    <t>Basic cost to cast the spell</t>
    <phoneticPr fontId="1" type="noConversion"/>
  </si>
  <si>
    <t>Adjusted Spell Cost</t>
    <phoneticPr fontId="1" type="noConversion"/>
  </si>
  <si>
    <t>Domination</t>
  </si>
  <si>
    <t>Mesmerism</t>
  </si>
  <si>
    <t>This spell allows the caster to create a fire.  The flame can be as small as that of a cigarette lighter or as big as a campfire.  The caster specifies what he wants to light on fire within the range and causes it to happen.  The effect dice are used to reduce penalties for setting a fire due to wind, rain, or wet materials.  While the spell duration is instantaneous, anything lit on fire will burn to the time and extent it would if lit by normal means.</t>
    <phoneticPr fontId="1" type="noConversion"/>
  </si>
  <si>
    <t>Yes (a tried and true spell) or Tested (a spell that has been successfully cast less than 5 times) On the Fly (a spontaneous spell construct)</t>
    <phoneticPr fontId="1" type="noConversion"/>
  </si>
  <si>
    <t>Personal Static</t>
  </si>
  <si>
    <t>Deflecting/Reflecting</t>
  </si>
  <si>
    <t>Avoiding/Shielding</t>
  </si>
  <si>
    <t>Radiating Static</t>
  </si>
  <si>
    <t>-</t>
    <phoneticPr fontId="1" type="noConversion"/>
  </si>
  <si>
    <t>Effect Type</t>
    <phoneticPr fontId="1" type="noConversion"/>
  </si>
  <si>
    <t>Damage Type</t>
    <phoneticPr fontId="1" type="noConversion"/>
  </si>
  <si>
    <t>Effect Power</t>
    <phoneticPr fontId="1" type="noConversion"/>
  </si>
  <si>
    <t>Must roll this or better for the spell to occur</t>
    <phoneticPr fontId="1" type="noConversion"/>
  </si>
  <si>
    <t>Increment</t>
  </si>
  <si>
    <t>Yes</t>
  </si>
  <si>
    <t>Basic cost to cast the spell</t>
    <phoneticPr fontId="1" type="noConversion"/>
  </si>
  <si>
    <t>Cost Adjustment</t>
    <phoneticPr fontId="1" type="noConversion"/>
  </si>
  <si>
    <t>Adjusted Spell Cost</t>
    <phoneticPr fontId="1" type="noConversion"/>
  </si>
  <si>
    <t>Resistance Test</t>
    <phoneticPr fontId="1" type="noConversion"/>
  </si>
  <si>
    <t>Heal Damage</t>
    <phoneticPr fontId="1" type="noConversion"/>
  </si>
  <si>
    <t>-</t>
    <phoneticPr fontId="1" type="noConversion"/>
  </si>
  <si>
    <t>Bolt</t>
    <phoneticPr fontId="1" type="noConversion"/>
  </si>
  <si>
    <t>1 Day</t>
  </si>
  <si>
    <t>1 Week</t>
  </si>
  <si>
    <t>1 Month</t>
  </si>
  <si>
    <t>1 Year</t>
  </si>
  <si>
    <t>5 Years</t>
  </si>
  <si>
    <t>Number of Targets - OR</t>
  </si>
  <si>
    <t>Effect Type</t>
  </si>
  <si>
    <t>Effect Dice</t>
  </si>
  <si>
    <t>Total</t>
  </si>
  <si>
    <t>Dice to roll for effect test</t>
  </si>
  <si>
    <t>BioControl</t>
  </si>
  <si>
    <t>Informational</t>
  </si>
  <si>
    <t>Fireball</t>
    <phoneticPr fontId="1" type="noConversion"/>
  </si>
  <si>
    <t>Mirror Images</t>
    <phoneticPr fontId="1" type="noConversion"/>
  </si>
  <si>
    <t>Weather Control</t>
  </si>
  <si>
    <t>Spell Awareness</t>
  </si>
  <si>
    <t>Yes</t>
    <phoneticPr fontId="1" type="noConversion"/>
  </si>
  <si>
    <t>Mental/Communication</t>
    <phoneticPr fontId="1" type="noConversion"/>
  </si>
  <si>
    <t>Physical</t>
    <phoneticPr fontId="1" type="noConversion"/>
  </si>
  <si>
    <t>Touch</t>
    <phoneticPr fontId="1" type="noConversion"/>
  </si>
  <si>
    <t>Runaway</t>
  </si>
  <si>
    <t>Reverse Spell</t>
    <phoneticPr fontId="1" type="noConversion"/>
  </si>
  <si>
    <t>Shield</t>
    <phoneticPr fontId="1" type="noConversion"/>
  </si>
  <si>
    <t>Base</t>
    <phoneticPr fontId="1" type="noConversion"/>
  </si>
  <si>
    <t>With Circle</t>
    <phoneticPr fontId="1" type="noConversion"/>
  </si>
  <si>
    <t>None, Lethal, Non-Lethal, or Mixed</t>
    <phoneticPr fontId="1" type="noConversion"/>
  </si>
  <si>
    <t>Full, Partial, or None</t>
    <phoneticPr fontId="1" type="noConversion"/>
  </si>
  <si>
    <t>The number of d6 to roll for any effect test</t>
    <phoneticPr fontId="1" type="noConversion"/>
  </si>
  <si>
    <t>Hour</t>
    <phoneticPr fontId="1" type="noConversion"/>
  </si>
  <si>
    <t>None</t>
    <phoneticPr fontId="1" type="noConversion"/>
  </si>
  <si>
    <t>Instantaneous</t>
    <phoneticPr fontId="1" type="noConversion"/>
  </si>
  <si>
    <t>Month</t>
    <phoneticPr fontId="1" type="noConversion"/>
  </si>
  <si>
    <t>Self</t>
    <phoneticPr fontId="1" type="noConversion"/>
  </si>
  <si>
    <t>Meters</t>
    <phoneticPr fontId="1" type="noConversion"/>
  </si>
  <si>
    <t>Permanent</t>
    <phoneticPr fontId="1" type="noConversion"/>
  </si>
  <si>
    <t>Rounds</t>
    <phoneticPr fontId="1" type="noConversion"/>
  </si>
  <si>
    <t>Effect Type</t>
    <phoneticPr fontId="1" type="noConversion"/>
  </si>
  <si>
    <t>Effect Power</t>
    <phoneticPr fontId="1" type="noConversion"/>
  </si>
  <si>
    <t>Mental/Communication</t>
    <phoneticPr fontId="1" type="noConversion"/>
  </si>
  <si>
    <t>Polymorph Self</t>
    <phoneticPr fontId="1" type="noConversion"/>
  </si>
  <si>
    <t>Increase Physical Attribute</t>
  </si>
  <si>
    <t>Control Autonomic Functions</t>
  </si>
  <si>
    <t>Heal Self</t>
  </si>
  <si>
    <t>instantaneous or permanent; or 1 through 21 with an increment of rounds, minutes, hours, days, weeks, months, or years</t>
    <phoneticPr fontId="1" type="noConversion"/>
  </si>
  <si>
    <t>Inverting</t>
  </si>
  <si>
    <t>This spell causes the targets to fall into a deep sleep for the duration of the spell.  Each target receives a mental resistance check to avoid being affected by the spell.  A target that fails his/her resistance check immediately lies down and falls asleep.  The target receives an additional mental resistance check against the spell effect roll each round that someone tries to wake up the target.  If the target is spoken to by name, or shaken, the test is normal.  If the target is splashed with water, the test is at +4 to succeed.  Noise, such as fighting, allows the target a resistance test at -4 to succeed.</t>
    <phoneticPr fontId="1" type="noConversion"/>
  </si>
  <si>
    <t>Locate</t>
    <phoneticPr fontId="1" type="noConversion"/>
  </si>
  <si>
    <t>Base Spell Cost</t>
    <phoneticPr fontId="1" type="noConversion"/>
  </si>
  <si>
    <t>1 through 20 OR</t>
  </si>
  <si>
    <t>1 through 55 meter radius</t>
  </si>
  <si>
    <t>Full, Partial, None</t>
  </si>
  <si>
    <t>Targets</t>
  </si>
  <si>
    <t>Area of Effect</t>
  </si>
  <si>
    <t>Range</t>
  </si>
  <si>
    <t>Duration</t>
  </si>
  <si>
    <t>Resistance</t>
  </si>
  <si>
    <t>Rounds</t>
  </si>
  <si>
    <t>Full</t>
  </si>
  <si>
    <t>Partial</t>
  </si>
  <si>
    <t>None</t>
  </si>
  <si>
    <t>Minutes</t>
  </si>
  <si>
    <t>Hours</t>
  </si>
  <si>
    <t>Days</t>
  </si>
  <si>
    <t>Weeks</t>
  </si>
  <si>
    <t>Months</t>
  </si>
  <si>
    <t>Years</t>
  </si>
  <si>
    <t>Permanent</t>
  </si>
  <si>
    <t>Instantaneous</t>
  </si>
  <si>
    <t>Touch</t>
  </si>
  <si>
    <t>1 Round</t>
  </si>
  <si>
    <t>Skill</t>
    <phoneticPr fontId="1" type="noConversion"/>
  </si>
  <si>
    <t>Effect Types</t>
    <phoneticPr fontId="1" type="noConversion"/>
  </si>
  <si>
    <t>Countermagic</t>
    <phoneticPr fontId="1" type="noConversion"/>
  </si>
  <si>
    <t>Damage Types</t>
    <phoneticPr fontId="1" type="noConversion"/>
  </si>
  <si>
    <t>Domination</t>
    <phoneticPr fontId="1" type="noConversion"/>
  </si>
  <si>
    <t>Persuasion</t>
    <phoneticPr fontId="1" type="noConversion"/>
  </si>
  <si>
    <t>Masking</t>
    <phoneticPr fontId="1" type="noConversion"/>
  </si>
  <si>
    <t>Magic Fingers</t>
    <phoneticPr fontId="1" type="noConversion"/>
  </si>
  <si>
    <t>Polymorph Other</t>
    <phoneticPr fontId="1" type="noConversion"/>
  </si>
  <si>
    <t>Core Energy Surge</t>
    <phoneticPr fontId="1" type="noConversion"/>
  </si>
  <si>
    <t>Verbal Component</t>
  </si>
  <si>
    <t>-</t>
  </si>
  <si>
    <t>Somatic Component</t>
  </si>
  <si>
    <t>Material Component</t>
  </si>
  <si>
    <t>Biocontrol</t>
  </si>
  <si>
    <t>Healing</t>
  </si>
  <si>
    <t>Information</t>
  </si>
  <si>
    <t>Telepathic Sending</t>
  </si>
  <si>
    <t>Telepathic Receiving</t>
  </si>
  <si>
    <t>Empathy</t>
  </si>
  <si>
    <t>Suspend Animation</t>
  </si>
  <si>
    <t>Relieve Pain</t>
  </si>
  <si>
    <t>Push</t>
  </si>
  <si>
    <t>Projectile Awareness</t>
  </si>
  <si>
    <t>Passwall</t>
  </si>
  <si>
    <t>Scare</t>
  </si>
  <si>
    <t>Reverse Spell</t>
  </si>
  <si>
    <t>Reverse Projectile</t>
  </si>
  <si>
    <t>Web</t>
    <phoneticPr fontId="1" type="noConversion"/>
  </si>
  <si>
    <t>Clairvoyance</t>
    <phoneticPr fontId="1" type="noConversion"/>
  </si>
  <si>
    <t>Command</t>
    <phoneticPr fontId="1" type="noConversion"/>
  </si>
  <si>
    <t>Spell</t>
    <phoneticPr fontId="1" type="noConversion"/>
  </si>
  <si>
    <t>Difficulty</t>
    <phoneticPr fontId="1" type="noConversion"/>
  </si>
  <si>
    <t>Effect Types</t>
    <phoneticPr fontId="1" type="noConversion"/>
  </si>
  <si>
    <t>Mental Resistance</t>
    <phoneticPr fontId="1" type="noConversion"/>
  </si>
  <si>
    <t>Unaware</t>
  </si>
  <si>
    <t>Sensory Loss</t>
  </si>
  <si>
    <t>Physical</t>
    <phoneticPr fontId="1" type="noConversion"/>
  </si>
  <si>
    <t>Round</t>
    <phoneticPr fontId="1" type="noConversion"/>
  </si>
  <si>
    <t>Minute</t>
    <phoneticPr fontId="1" type="noConversion"/>
  </si>
  <si>
    <t>Effect Type</t>
    <phoneticPr fontId="1" type="noConversion"/>
  </si>
  <si>
    <t>Damage Types</t>
    <phoneticPr fontId="1" type="noConversion"/>
  </si>
  <si>
    <t>Phantom Force</t>
  </si>
  <si>
    <t>Pass Out</t>
  </si>
  <si>
    <t>Mental/Communication</t>
    <phoneticPr fontId="1" type="noConversion"/>
  </si>
  <si>
    <t>Mental/Communication</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</si>
  <si>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</si>
  <si>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Sense</t>
  </si>
  <si>
    <t>Difficulty</t>
    <phoneticPr fontId="1" type="noConversion"/>
  </si>
  <si>
    <t>Mental Resistance</t>
    <phoneticPr fontId="1" type="noConversion"/>
  </si>
  <si>
    <t>Physical</t>
    <phoneticPr fontId="1" type="noConversion"/>
  </si>
  <si>
    <t>None</t>
    <phoneticPr fontId="1" type="noConversion"/>
  </si>
  <si>
    <t>Mixed</t>
    <phoneticPr fontId="1" type="noConversion"/>
  </si>
  <si>
    <t>Non-Lethal</t>
    <phoneticPr fontId="1" type="noConversion"/>
  </si>
  <si>
    <t>Lethal</t>
    <phoneticPr fontId="1" type="noConversion"/>
  </si>
  <si>
    <t>Psychic Energy</t>
  </si>
  <si>
    <t>Depletion Points</t>
    <phoneticPr fontId="7"/>
  </si>
  <si>
    <t>Magic Stats</t>
    <phoneticPr fontId="1" type="noConversion"/>
  </si>
  <si>
    <t>Circle</t>
    <phoneticPr fontId="1" type="noConversion"/>
  </si>
  <si>
    <t>Spell Name</t>
    <phoneticPr fontId="1" type="noConversion"/>
  </si>
  <si>
    <t>Group Shield</t>
    <phoneticPr fontId="1" type="noConversion"/>
  </si>
  <si>
    <t>Control Self</t>
  </si>
  <si>
    <t>Magnetic Control</t>
  </si>
  <si>
    <t>Density Control</t>
  </si>
  <si>
    <t>Gravity Control</t>
  </si>
  <si>
    <t>Fly</t>
  </si>
  <si>
    <t>Levitate</t>
  </si>
  <si>
    <t>Telekinesis</t>
  </si>
  <si>
    <t>Project Image</t>
  </si>
  <si>
    <t>Meters Radius</t>
    <phoneticPr fontId="1" type="noConversion"/>
  </si>
  <si>
    <t>10 Years</t>
  </si>
  <si>
    <t>Difficulty</t>
  </si>
  <si>
    <t>Type:</t>
  </si>
  <si>
    <t>Codified</t>
  </si>
  <si>
    <t>Spell Notation Item</t>
  </si>
  <si>
    <t>Quantity</t>
  </si>
  <si>
    <t>Psychic Vampire</t>
  </si>
  <si>
    <t>Touch, Self, or 1 through 7,000,000 (1 meter through 7,000 kilometers)</t>
    <phoneticPr fontId="1" type="noConversion"/>
  </si>
  <si>
    <t>Amplifying/Damping</t>
  </si>
  <si>
    <t>Final cost to cast the spell due to Spellcasting Skill</t>
    <phoneticPr fontId="1" type="noConversion"/>
  </si>
  <si>
    <t>Difficulty Adjustment</t>
    <phoneticPr fontId="1" type="noConversion"/>
  </si>
  <si>
    <t>Minimum Psychic Energy to cast spell</t>
    <phoneticPr fontId="1" type="noConversion"/>
  </si>
  <si>
    <t>Filtering is similar to Inverting.  Like Inverting, it allows the psychic to change an attack from harmful to beneficial.  However, the change is determined by the defender, rather than being exactly opposite.  In damaging attacks, it will act as inverting.  Using the example of the fear attack above, with filtering the fear can be channeled into another emotion entirely, or can even use the energy to offset depletion on a one for two basis (one point regained for every two spent in this particular defense).  This power is also resolved using an opposed test.  If the defender wins, the effect is successfully filtered.  If not, the attack takes full normal effect.</t>
    <phoneticPr fontId="1" type="noConversion"/>
  </si>
  <si>
    <t>Filtering</t>
  </si>
  <si>
    <t>Heal Damage</t>
  </si>
  <si>
    <t>Clairaudience</t>
  </si>
  <si>
    <t>Clairvoyance</t>
  </si>
  <si>
    <t>Blindsight is the ability to see, even though blindfolded, in the dark, or blinded.  A person using this ability never suffers any task or combat penalties for performing actions at night or in the dark.</t>
    <phoneticPr fontId="1" type="noConversion"/>
  </si>
  <si>
    <t>Mental Projection</t>
  </si>
  <si>
    <t>Retrocognition</t>
  </si>
  <si>
    <t>Hypercognition</t>
  </si>
  <si>
    <t>Blindsight</t>
  </si>
  <si>
    <t xml:space="preserve">Retrocognition is knowing something from the past that has never been previously learned by the psychic.  This is essentially getting a vision of the past.  This power is typically not well controlled, and results in the psychic getting “flashes” of information on an irregular basis.  On a successful psychic test, the GM will provide the psychic with a bit of knowledge.  For each multiple of 6 on the effect test, the GM will provide additional knowledge on the requested topic.  Since this power is not always reliable, the GM may adjust the test number based on the obscurity of the information.  The GM may also use this power to provide hints to the psychic (so as to keep a game session from getting dead-ended).  </t>
    <phoneticPr fontId="1" type="noConversion"/>
  </si>
  <si>
    <t>Precognition</t>
  </si>
  <si>
    <t>Psychometry</t>
  </si>
  <si>
    <t>Sleep</t>
    <phoneticPr fontId="1" type="noConversion"/>
  </si>
  <si>
    <t>Mental/Communication</t>
    <phoneticPr fontId="1" type="noConversion"/>
  </si>
  <si>
    <t>Full</t>
    <phoneticPr fontId="1" type="noConversion"/>
  </si>
  <si>
    <t>Spell</t>
    <phoneticPr fontId="1" type="noConversion"/>
  </si>
  <si>
    <t>Information</t>
    <phoneticPr fontId="1" type="noConversion"/>
  </si>
  <si>
    <t>Physical</t>
    <phoneticPr fontId="1" type="noConversion"/>
  </si>
  <si>
    <t>Short Hop Teleport</t>
    <phoneticPr fontId="1" type="noConversion"/>
  </si>
  <si>
    <t>Wards</t>
    <phoneticPr fontId="1" type="noConversion"/>
  </si>
  <si>
    <t>When cast on a melee weapon, this spell causes a ghostly image of the weapon to appear in inch to the right or left of the original.  When the weapon strikes an opponent, the opponent must make a Physical Resistance test versus the spell test result made when casting the spell.  If the resistance test is made, the target takes half the number of dice in damage.  Otherwise, the target takes all the dice in damage.</t>
    <phoneticPr fontId="1" type="noConversion"/>
  </si>
  <si>
    <t>Project Image is an advanced version of Mental Projection (which automatically is gained with Project Image) that allows a visible image of the psychic to appear wherever he is mentally projecting.  The psychic may choose to be invisible and inaudible, or he may choose to be seen or heard.  The image, like a broadcast, will conform to whatever physical action the caster chooses.  The psychic may choose to have his awareness shift to the image or back to his own body at will (once per round).  Any psychic powers the psychic uses will originate at the image if he has shifted his awareness point to it.  To use psychic powers from the image viewpoint, make an effect test instead of a normal psychic test.</t>
    <phoneticPr fontId="1" type="noConversion"/>
  </si>
  <si>
    <t>Choke is an ability made famous by Darth Vader.  The psychic attacks an opponent by squeezing his throat with psychokinetic power.  On a successful psychic test versus the Physical Resistance of the target, choke takes effect.  The target takes suffocation damage each round equal to the effect dice.  Armor does not protect.</t>
    <phoneticPr fontId="1" type="noConversion"/>
  </si>
  <si>
    <t>Kinetic Bolt</t>
  </si>
  <si>
    <t>Choke</t>
  </si>
  <si>
    <t>Light Control</t>
  </si>
  <si>
    <t>Cryokinesis</t>
  </si>
  <si>
    <t>Pyrokinesis</t>
  </si>
  <si>
    <t>Bonding Control</t>
  </si>
  <si>
    <t>Electrical Control</t>
  </si>
  <si>
    <t>Neutralize Pooison</t>
  </si>
  <si>
    <t>Cure Disease</t>
  </si>
  <si>
    <t>Psychic Surgery</t>
  </si>
  <si>
    <t>Severance</t>
  </si>
  <si>
    <t>Regenerate</t>
  </si>
  <si>
    <t>Group Shield creates a domed cylinder that surrounds the mage.  The shield encompasses enough space that several other persons may gather around the mage and be protected, as long as they remain within the area of effect.  The shield reduces wound damage from all physical attacks by the spell effect dice.  The effect dice are rolled when the spell is cast and that is the value for the duration of the spell.</t>
    <phoneticPr fontId="1" type="noConversion"/>
  </si>
  <si>
    <t>Full</t>
    <phoneticPr fontId="1" type="noConversion"/>
  </si>
  <si>
    <t>This ability is used to cause other spell/psionic effects to be cancelled.  The psychic test must equal or exceed the original spellcasting tests of the spells that are active in the area of effect.  In addition, the effect test of the dispell must equal or exceed the original effect tests of the spells in the area of effect.  For each spell in the area of effect for which both conditions are met, that spell is dispelled and its effects are immediately ended.</t>
    <phoneticPr fontId="1" type="noConversion"/>
  </si>
  <si>
    <t xml:space="preserve">Precognition is knowing something from the future, and is otherwise like Retrocognition.  Precognition is essentially getting a vision of the future.  This power is typically not well controlled, and results in the psychic getting “flashes” of information on an irregular basis.  On a successful psychic test, the GM will provide the psychic with a bit of knowledge.  For each multiple of 6 on the effect test result, the GM will provide additional knowledge on the requested topic.  The GM may randomly give good information and bad information (suggestion: give bad information about 25-33% of the time). The GM may also use this power to provide hints to the psychic (so as to keep a game session from getting dead-ended).  </t>
    <phoneticPr fontId="1" type="noConversion"/>
  </si>
  <si>
    <t>Obstacles</t>
    <phoneticPr fontId="1" type="noConversion"/>
  </si>
  <si>
    <t>None</t>
    <phoneticPr fontId="1" type="noConversion"/>
  </si>
  <si>
    <t>Flying Distractions</t>
    <phoneticPr fontId="1" type="noConversion"/>
  </si>
  <si>
    <t>Non-Lethal</t>
  </si>
  <si>
    <t>This spell allows the recipient to see creatures or persons who are invisible by magical effect. This spell does not allow the recipient to automatically see hidden or camoflaged creatures or persons; these require a normal alertness check. Invisible creatures within the area of effect receive a Mental Resistance test to remain invisible to the spell recipient. The area of effect is centered on and travels with the spell recipient.</t>
    <phoneticPr fontId="1" type="noConversion"/>
  </si>
  <si>
    <t>The mage gains complete control over the target, and can force him to perform any action he is capable of. The target could be ordered to attack a friend, rob a bank, break up with his girlfriend, kill himself, etc. The target receives a Mental Resistance test against the mage's original effect test each time the target is forced to do something against his will. The target receives a bonus to test based on how out of character the forced action is. Suicide receives a 10 point bonus, attacking friends, a 5-10 point bonus depending on the degree of friendship, etc. If the victim is suicidal or homicidal, he receives no bonus to resist those actions. The target receives an opposed test of wills if the psychic forces the target to go against character repeatedly and any time the psychic is distracted or damaged. If the target is injured while dominated, one-half wound damage is transmitted as stun damage to the psychic. Any successful resistance test ends the domination.</t>
    <phoneticPr fontId="1" type="noConversion"/>
  </si>
  <si>
    <t>Mind Reading</t>
    <phoneticPr fontId="1" type="noConversion"/>
  </si>
  <si>
    <t>Mind Fog</t>
    <phoneticPr fontId="1" type="noConversion"/>
  </si>
  <si>
    <t>Distract</t>
  </si>
  <si>
    <t>Invisibility (Mind Control Based)</t>
  </si>
  <si>
    <t>Bullet</t>
  </si>
  <si>
    <t>Force Field</t>
  </si>
  <si>
    <t>This spell instantaneously transports the target creature and its equipment( up to 20 pound of equipment per effect die) to a spot 50 meters away, as chosen by the caster.</t>
    <phoneticPr fontId="1" type="noConversion"/>
  </si>
  <si>
    <t>Powerword Kill</t>
  </si>
  <si>
    <t>Double Blade</t>
  </si>
  <si>
    <t>Displace Image</t>
  </si>
  <si>
    <t>Dispel Magic</t>
  </si>
  <si>
    <t>Radiation Control</t>
  </si>
  <si>
    <t>Non-Lethal</t>
    <phoneticPr fontId="1" type="noConversion"/>
  </si>
  <si>
    <t>Magic Fingers</t>
  </si>
  <si>
    <t>Ectoplasmic Generation</t>
  </si>
  <si>
    <t>Inertial Barrier</t>
  </si>
  <si>
    <t>Spell</t>
    <phoneticPr fontId="1" type="noConversion"/>
  </si>
  <si>
    <t>Meters</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</si>
  <si>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</si>
  <si>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Physical</t>
    <phoneticPr fontId="1" type="noConversion"/>
  </si>
  <si>
    <t>Self</t>
    <phoneticPr fontId="1" type="noConversion"/>
  </si>
  <si>
    <t>None</t>
    <phoneticPr fontId="1" type="noConversion"/>
  </si>
  <si>
    <t>Heal Damage is a catchall term for the ability to heal cuts, bruises, broken bones, and so forth, typically from combat or accident.   A successful spell test will restore damage points to the target; apply healing based on the effect roll.  The target may choose to not resist the spell.  The healing takes one round and is permanent unless the target is re-injured.  This ability does not eliminate the cause of damage, such as poison, drugs, or disease.  Those have to be dealt with using the appropriate ability or skill.  This ability may be reversed to inflict damage.</t>
    <phoneticPr fontId="1" type="noConversion"/>
  </si>
  <si>
    <t>The mage points to where he wants the fireball to occur and it erupts there.  The fireball causes fire and burn lethal damage, and flammable items must make a resistance test or catch fire.  Person/creatures who successfully make a resistance test take only half damage.</t>
    <phoneticPr fontId="1" type="noConversion"/>
  </si>
  <si>
    <t>Description: The caster is able to project his image to a spot anywhere within the range of the spell.  The image, like a broadcast, will conform to whatever physical action the caster takes (e.g. if he turns left, the image turns left, etc.)  The image is unsubstantial and cannot be harmed, nor will the caster take any damage that strikes the image.  The caster may choose to have his awareness viewpoint shift to the image or back to his own body at will (once per round).  Any spells the caster uses will originate at the image if he has shifted his awareness point to it. Such spells are limited to those with effect dice less than or equal to the Project Image spell The caster must keep the image in sight at all times (he may also use clairvoyance to accomplish this), or it vanishes and the spell ends.  Therefore, the only attacks on the image that have any effect will be those that cause the image to be obscured from the caster, such as explosions, blinding light, darkness (magical or the lights simply going out).</t>
    <phoneticPr fontId="1" type="noConversion"/>
  </si>
  <si>
    <t>This spell allows the caster to create a light source.  The caster can vary the brightness of the light up to an intensity almost equivalent to daylight.  The light appears anywhere within range of the caster and it can travel with the caster or be left in place at the caster's choice.  The number of effect dice are used as a penalty for dark-loving creatures that attack persons within the area of effect.</t>
    <phoneticPr fontId="1" type="noConversion"/>
  </si>
  <si>
    <t>Upon casting Mirror Images, multiple images of the caster appear (1 per 2 effect dice). Anyone viewing is unable to tell the real caster from the images. Any attacks made against the spellcaster will randomly take place against the spellcaster or an image. Roll 1d10 and on a 1-2, the spellcaster is targeted; on 3-10 an image is targeted. Attacks against the images do not affect them. The images move around and cannot be tracked from round to round.</t>
    <phoneticPr fontId="1" type="noConversion"/>
  </si>
  <si>
    <t>The first projectile launched at the spell recipient each round is sent back to its origin.  The spellcasting test must exceed the following: 15 for thrown projectiles, 20 for arrows and sling bullets, 25 for gunpowder firearms, and 30 for gauss weapons.  The effect test must exceed the damage test of the projectile for the spell to take effect.  If the projectile is successfully reversed, the originating attacker is struck with the projectile if the spellcasting test exceeds his Combat Defense test.  The originating attacker is then subject to the projectile’s normal damage test.</t>
    <phoneticPr fontId="1" type="noConversion"/>
  </si>
  <si>
    <t>Polymorph self allows the caster to change his form to that of another creature or object of similar size/mass. The number of effect dice is the number of 10% increments that the caster may gain or lose in size. The caster may thereby gain the abilities of the new form. For example, the mage might become a wolf and be able to run more quickly than a human, or become an eagle and be able to fly and see extremely well. The caster's clothing and other worn items are encompassed in the change, but large items such as packs, staffs, swords, etc. may not change. The number of effect dice is the number of such items that will be encompassed by the change. The caster retains his own intellect and may choose to return to his own form at any time, ending the spell. Items encompassed by the change become usable again when the spell ends.</t>
    <phoneticPr fontId="1" type="noConversion"/>
  </si>
  <si>
    <t>When cast, the target is forcibly pushed 1 meter in the direction specified by the caster. If target is off balance, or not very bulky in build, he may fall down.  The spellcasting test must exceed the target’s Physical Resistance to take effect. The target receives an immediate strength test with a target equal to the effect test to avoid being moved.  The repositioning of the target may affect his next action, and his next skill test will be at a penalty equal to the amount the effect test exceeds the target's strength.  Finally, the target must succeed at an agility test with a target equal to the effect number to avoid falling down (if the target is already unbalanced, the GM should penalize the target from 1 to 5 on the agility test).</t>
    <phoneticPr fontId="1" type="noConversion"/>
  </si>
  <si>
    <t>The caster becomes aware of any projectile launched at him as soon as it is launched.  The caster receives a bonus to his Combat Defense equal to the number of effect dice (base of 8) against the first firearm or projectile weapon attack made against him in each round the spell is in effect.</t>
    <phoneticPr fontId="1" type="noConversion"/>
  </si>
  <si>
    <t>This spell causes a blast of energy to strike the target.  This energy causes a disruption to the target's neural system, which may cause the target's involuntary systems to cease to function, killing the target.  The target receives a Physical Resistance test versus the spellcasting result.  If the resistance test is successful, the target only takes half the damage the spell causes.</t>
    <phoneticPr fontId="1" type="noConversion"/>
  </si>
  <si>
    <t>Passwall allows the caster to create a portal through solid objects, usually a wall, that will permit him to pass through the object. The opening is 4 meters in diameter and up to 4 meters deep (automatically less if less is needed). If the barrier is deeper, the caster may cast Passwall on the next section, in effect creating a tunnel. The effect test must exceed the barrier rating of the wall for the spell to take effect.</t>
    <phoneticPr fontId="1" type="noConversion"/>
  </si>
  <si>
    <t>This spell is normally cast as a ritual using a mirror, pool of water, or crystal ball.  The mage specifies the physical location or person he wants to observe and makes the spell test against the Mental Resistance test of the target.  If successful, the mage will be able to remotely view and hear the specified area or person (and the immediate vicinity of the person) as if present.  If the target of the spell is a person/creature, he/she receives a second Mental Resistance test against the effect test to feel observed; if the resistance test is successful, the person/creature then must make a third resistance test to terminate the spell or take other action, such as dispel magic.  The mage may alter his perspective, but may not move the viewing/listening point (if a person was the target, the viewing/listening point moves with the person).  For instance, if viewing a room, the mage may rotate the view such that he is able to view all the walls, the ceiling, and floor, in turn.  This may be considered similar to using a periscope, if helpful.</t>
    <phoneticPr fontId="1" type="noConversion"/>
  </si>
  <si>
    <t>Touch</t>
    <phoneticPr fontId="1" type="noConversion"/>
  </si>
  <si>
    <t xml:space="preserve">As with Projectile Awareness, only with spells.  The caster becomes aware of any spell directed at him as soon as it is cast.  The caster receives a bonus to whichever resistance test is applicable equal to the effect dice (base of 5) against the first spell attack made against him each round the spell is in effect.    </t>
    <phoneticPr fontId="1" type="noConversion"/>
  </si>
  <si>
    <t>This spell creates a magical steel net of exceedingly fine mesh that appears anywhere within the spell range. The net automatically entangles the designated target and immediately tightens and constrains the target. The target is then held physically helpless for the duration of the spell. The target may try to break free of the net each round by making a strength test that exceeds the spell effect. Otherwise, the target may speak or perform mental actions and may therefore be able to cast spells or use mental attacks.</t>
    <phoneticPr fontId="1" type="noConversion"/>
  </si>
  <si>
    <t>This spell is normally cast as a ritual and allows the caster to create wards around a location, usually a domicile or dwelling. The wards follow the walls, floor (basement) and roof. The caster can specify the conditions for a creature to pass safely through the wards; usually upon being granted permission by someone inside the wards or if carrying a specified item, up to 10 of which can be keyed to the ward when it is created. Any creature trying to penetrate the ward without permission will set it off. The caster specifies the type of force applied by the ward, such as fire or electricity. Creatures immune to the damage type will take no damage, otherwise the effect test is the damage taken. The ward will use itself up if multiple creatures try to breach it as follows: the first creature takes the full effect test, the second creature takes one die less (11d6), the third creature takes another step less (10d6), and so forth. Until the ward is recast, it remains weakened.</t>
    <phoneticPr fontId="1" type="noConversion"/>
  </si>
  <si>
    <t>Casting this spell causes a sticky web to appear.  All creatures in the area of effect are caught in the web and are held immobile.  They are helpless and may be dispatched by anyone who can reach them (without getting caught in the web).  The effect test is the target number for a strength test for a creature to break loose from the web.  The creature may move up to 3 meters in that round, so a creature in the center of the web will take at least two rounds to escape (presuming it makes its second strength test).</t>
    <phoneticPr fontId="1" type="noConversion"/>
  </si>
  <si>
    <t>With Weather Control, the caster is able to manipulate existing weather conditions. Each spell may change one condition.  Conditions include, but are not limited to: change temperature 20 degrees F, clear, fog, cloudy, rain, snow, hail, sleet, lightning.  The caster may state his intended results, but the effects of the weather change on any game situation will be determined by the GM.</t>
    <phoneticPr fontId="1" type="noConversion"/>
  </si>
  <si>
    <t>Ignore Physical Needs allows the psychic to forgo food, water, and sleep for a number of days equal to the success level of a psychic test 12.  Ignore Physical Needs may be renewed when it expires, but this ability may be used no more that 10 consecutive days in any event.  At the end of the duration, the psychic will need to fully rest (with sufficient food, drink, and sleep) for 1 day per 3 days the ability was in effect to make up for the lost food, drink, and sleep.</t>
    <phoneticPr fontId="1" type="noConversion"/>
  </si>
  <si>
    <t>Ignore Pain allows the psychic to ignore pain, even debilitating pain.  The psychic makes a psychic test 11 and each success is the pain level that can be ignored.  This may also be used to resist Pain spells by making an opposed test against the enemy psychic.  For example, a psychic makes an Ignore pain test 11 and rolls a 22, for a total of 3 success levels (the initial success plus 2 more).  The psychic would ignore all wounds or injuries with penalties of up to 3.  Wounds or injuries with penalties of 4 or more would be reduced by 3.  This ability does not reduce wound levels or promote healing; it simply allows the psychic to ignore the pain of injuries.</t>
    <phoneticPr fontId="1" type="noConversion"/>
  </si>
  <si>
    <t>Shield creates a domed cylinder that surrounds the mage.  The shield reduces damage from all physical attacks by the effect dice.  The effect dice are rolled when the spell is cast and that is the value for the duration of the spell.</t>
    <phoneticPr fontId="1" type="noConversion"/>
  </si>
  <si>
    <t>This spell instantaneously transports the target creature and its equipment( up to 20 pound of equipment per effect die) to a spot 50 meters away, as chosen by the caster.</t>
    <phoneticPr fontId="1" type="noConversion"/>
  </si>
  <si>
    <t>Suspend Animation allows the psychic to enter a state of suspended animation.  During this time, he does not require food or water, and only breathes minimal air.  While suspended, the psychic also does not continue to lose hit points if damaged beyond his death rating.  This could allow his friends to recover his body and get him to a hospital when a normal person would have died.  The psychic makes a psychic test 12.  Each additional success will extend the duration by one day.  The psychic may set a trigger to end the ability prior to the expected duration.  For example, “If my friend finds me, I will wake up.”  This ability may be renewed at the end of the duration as long as the psychic has energy to spend with no penalties; note that the psychic will not regain any depletion while in suspended animation.</t>
    <phoneticPr fontId="1" type="noConversion"/>
  </si>
  <si>
    <t>Heal Self allows the psychic to use his mental powers to heal his body of injury from any cause, including poison or disease.  The psychic makes a psychic test 13 and reduces any damage taken by the amount of the effect test.  The healing takes one round and is permanent unless the psychic is re-injured.  In the case of disease, poison, or drugs, each is reduced in effect dice by the final effect number of the Heal Self and the rating is reduced by half that effect number.  In the case of debilitating poisons, the affected attributes are restored by the final effect number of the Heal Self.  Example:  Tora Khan is injected with a rating 5 and 10d6 effect poison that also affects Agility.  He uses Heal Self and has the basic 6 effect dice.  The poison damage is reduced by 6 to 4d6 and the rating is reduced to 2.  The poison caused agility to drop by the effect number (10), so agility is restored by 6 points.  Tora Khan will have to apply another successful Heal Self to completely negate the effects of the poison.</t>
    <phoneticPr fontId="1" type="noConversion"/>
  </si>
  <si>
    <t>Mind Link is the ability to make a permanent link with another telepath’s mind.  Both psychics make psychic tests with a target of 18.  If both tests are successful, the link is established.  To add another psychic to the link, the new psychic makes a psychic test 18 plus 1 for each person already in the link. Any of those previously linked performs the same psychic test. Note that it gets harder to link the more people are in the link, so it may be useful for larger groups to create some group links and then link the groups. The linked characters may activate telepathic communication at any time within 1,000 miles at no cost; they may draw on the knowledge of the others in the link; the psychics may draw psychic energy from others in the link to use powers of up to 50% higher energy than normal; and the psychic may send any depletion he incurs to others in the link.  An active mind link also transmits non-lethal damage to each person in the link whenever one of them takes damage (equivalent to the actual damage taken).  A psychic may withdraw permanently from the link by making a successful psychic test versus the highest mental resistance test of the others in the link.</t>
    <phoneticPr fontId="1" type="noConversion"/>
  </si>
  <si>
    <t>Psychic Surgery allows the psychic to heal damage to major organs.  Psychic Surgery is similar to physical surgery, in that the patient may experience pain as his organs are manipulated, and may need to be sedated.  This ability is used instead of Heal Damage when a person has congenital health issues, or has healed hit points but the organs have not healed correctly or completely.  This ability can be used to repair heart defects, misaligned bones, malfunctioning kidneys, etc.  On a successful psychic test, the psychic will effect repairs on all damaged organs.  The GM assigns a task number and the psychic must achieve this number on his effect test.  This may be treated as an extended task and the psychic may continue surgery until he has achieved the desired results or botched the surgery (had an Oops! result).  This ability can be reversed to damage a target and inflict pain; the target must be immobilized due to the length of time this power takes to use.</t>
    <phoneticPr fontId="1" type="noConversion"/>
  </si>
  <si>
    <t>Control Aging allows the psychic to control his physical age.  A successful psychic test allows the psychic to reduce or increase his physical age by the number of years of the effect test (the psychic may choose to take less than he rolled) or to freeze his age for a number of years equal to the effect test.  This takes one hour of time and is very painful, so the psychic will be incapacitated for a full day afterward, Ignore Pain, Heal Self, or other abilities notwithstanding.  The obvious use of this ability is to keep the psychic young, but it may be useful on occasion to age as a disguise.</t>
    <phoneticPr fontId="1" type="noConversion"/>
  </si>
  <si>
    <t>Neutralize Poison is the ability to make poisonous substances inert.  It only works on creatures that have been poisoned.  This ability neutralizes organic (snake, belladonna, etc.), inorganic (arsenic, chlorine, etc.), and radiation poisoning.  It does not heal the damage already done; it does remove any threat of the poison doing further damage, unless the patient is exposed again.  Healing the damage requires application of Heal Damage, Psychic Surgery, or time.  It takes one minute to use this ability.  On a successful psychic test all poisons present in the target will be reduced in strength.  Each poison is reduced in effect dice by the final effect number of dice of the Neutralize Poison and the poison rating is reduced by half that effect number.  In the case of debilitating poisons, the affected attributes are restored by the final effect number of dice of the Neutralize Poison.  This ability may be reversed to poison someone with a rating of one half the effect number and effect dice equal to the effect number.</t>
    <phoneticPr fontId="1" type="noConversion"/>
  </si>
  <si>
    <t>Regeneration is a more powerful form of Psychic Surgery and allows the psychic to cause an injured person to regenerate damaged or missing organs, nerves, and limbs, restoring them to an undamaged state.  The regeneration process has a base time of one hour during which the patient will experience pain as his organs are manipulated, and may need to be sedated.  This ability is useful to restore limbs lost in battle as well as to correct genetic/birth defects, such as growing eyes for someone born without them.  On a successful psychic test, the psychic will effect repairs on all damaged organs or cause new ones to be grown.  The GM assigns a task number (suggestion: roll 16d6 for the number) and the psychic must achieve this number on his effect test.  This may be treated as an extended task and the psychic may continue his efforts until he has achieved the desired results or botched the regeneration (had an Oops! result).</t>
    <phoneticPr fontId="1" type="noConversion"/>
  </si>
  <si>
    <t>Control Aging allows the psychic to cause a creature to physically grow older or younger, or suspend aging for a time.  On a successful psychic test, the target’s physical age will be changed.  The physical age of the target will be reduced or increased by a number of years equal to the effect test (the psychic may choose to use the less than the full result).  Alternatively, the target’s current physical age may be frozen for a number of years equal to the effect test.  This ability takes one hour of time to use and is very painful, so the target will be incapacitated for a full day afterward, Ignore Pain, Heal Self, or other abilities notwithstanding.  The obvious use of this ability is to keep the psychic young, but it may be useful on occasion to age as a disguise (or for underage characters, to get into a bar).  Aging an enemy has certain attractions as well.</t>
    <phoneticPr fontId="1" type="noConversion"/>
  </si>
  <si>
    <t>Telekinesis is moving items about using mental power.  On a successful psychic test 15, the psychic may pick up and move items within the range of the ability.  The psychic may lift up to 25 pounds per effect die.  The psychic can consciously control the movement, such as moving a frying pan above the head of an opponent and then letting it go, or simply directing the frying pan to strike the target repeatedly.  Such an attack would be resolved by making another psychic test versus the target’s Combat Defense.  If the attack succeeds, the psychic’s effect test is applied as damage to the target (impact armor protects).</t>
    <phoneticPr fontId="1" type="noConversion"/>
  </si>
  <si>
    <t>Psychokinetic power is manifested in the form of small objects flying about.  The objects are generally small in size and relatively slow moving (say at the speed of a thrown softball), and so are easily dodged or deflected with a shield.  The objects create a distraction to the target, as he must continually dodge them.  The objects can cause minor damage to the target as well.  After a successful psychic test versus the Combat Defense of the target, the effect test is compared to the target’s agility.  The difference, if positive to the psychic, is a penalty on the target’s physical actions including attacks.  In addition, the target takes 1d6 damage each round (impact armor protects).</t>
    <phoneticPr fontId="1" type="noConversion"/>
  </si>
  <si>
    <t>Psychokinetic power moves minor obstacles in the path of the target.  The obstacles may be physical items that are mentally moved such that the target trips, has his sleeve caught, and so forth, but could be purely mental force.  After a successful psychic test versus the Combat Defense of the target, the effect test is compared to the target’s agility.  The difference, if positive to the psychic, is a penalty on the target’s physical actions including attacks.</t>
    <phoneticPr fontId="1" type="noConversion"/>
  </si>
  <si>
    <t>Density Control may seem at first glance to be redundant to Gravity Control.  However, density control works with the mass of a target to create similar effects.  The biggest difference this can make is in zero gravity.  The mass of an object is constant, no matter the gravity, so inertia and other non-gravity based physics remain in effect.  Moving a crate that weighs a ton on Earth is relatively easy, but getting it to stop is not.  With density control, the crate and contents could be reduced in mass, making such handling much easier in space.  A successful psychic test will increase or decrease the density of the target by 10% per effect die.  Increased density equals increased weight, making objects harder to move and creatures to be treated as encumbered.  Conversely, decreasing the density of an object will make it easier to move and creatures to be light on their feet.  Increase the movement rate of creatures so affected by the density percentage applied.  Density control cannot bring density to less than 10% or greater than 200%.</t>
    <phoneticPr fontId="1" type="noConversion"/>
  </si>
  <si>
    <t>Fly is an advanced form of levitation that works only on the psychic.  This ability adds horizontal movement to the levitation.  On a successful psychic test 18, the psychic may fly as long as he and items carried (armor, pack, weapons) do not exceed the ability’s weight limits of 25 pounds per effect die. Flying speed is equal to the psychic's normal sprinting speed.</t>
    <phoneticPr fontId="1" type="noConversion"/>
  </si>
  <si>
    <t>Magnetic Control allows the psychic to increase or decrease magnetism.  A sudden increase in magnetism on the walls of a ship’s corridor could cause the aiming of a weapon to be harder, or if strong enough, could cause weapons to fly to it and stick.  There are many uses for this ability, but it only affects objects that would be subject to normal magnetic effects, specifically those made of iron or steel and electrical devices.  On a successful psychic test, the psychic may affect the magnetic properties of objects.  The magnetism of a floor or wall may be increased to draw objects (weapons) to it.  Metal armor could be magnetized to do the same.  Every iron or steel object up to 25 pounds per effect die within 10 feet of the affected item will be drawn to it.  Objects held by someone may be retained if a successful strength test is made versus the Magnetic Control effect test.  Attacks using retained items are at a -1 penalty per effect die.  Items passing by or attracted to a person will cause the effect dice in damage.  Note that Magnetic Control can wreak havoc on gauss weapons.</t>
    <phoneticPr fontId="1" type="noConversion"/>
  </si>
  <si>
    <t>Electrical Control is the psychokinetic control of electricity and electrical fields.  The psychic may use this power to turn off electricity in a circuit by stopping it from flowing, or increase the electricity to burn out the device(s) receiving the current.   On a successful psychic test, the flow of electricity is reduced or increased by 20% per effect die.  Reduced flow will cause electrical items to stop functioning until the flow is restored; the items may need time to reset and power up.  Increased flow will stop electrical items from functioning as well (think power surge) until normal flow is restored; these items will need time to reset and re-power.  An increased flow level of 300% will cause items to be permanently destroyed if surge protection is not incorporated.  The psychic may also use this ability to project electricity at a single opponent.  If using this power on creatures, they will take the effect test in damage unless they make an Combat Defense test versus the psychic test to dodge aside, reducing the effect test to half damage. Energy armor protects, except metal armor adds its armor rating to the damage.</t>
    <phoneticPr fontId="1" type="noConversion"/>
  </si>
  <si>
    <t>Radiation Control allows the psychic to increase or decrease the radiation in an area, direct radiation in a beam at a target, or create a radiation shield.  A radiation shield reduces radiation damage by the effect test for the duration.  This particular iteration is a Radiation Ray:  On a successful psychic test is versus the spell difficulty, a beam of radiation is directed at the target.  The target receives a Combat Defense test versus the psychic test to dodge aside and take no damage.  Otherwise, the target takes damage equal to the effect test (energy armor protects).  In addition, the target is affected with radiation poisoning, rating and effect dice equal to the radiation control effect dice.  Each round the radiation poisoning will attack the target until the target throws off the radiation effect or he is cured.  Radiation protection gear will also function as armor against this ability.</t>
    <phoneticPr fontId="1" type="noConversion"/>
  </si>
  <si>
    <t>Ectoplasmic Generation is the manifestation of ectoplasm, a slimy substance that is created out of thin air through molecular manipulation.  Ectoplasm can be distracting to combatants who are slimed with it, and is slippery, and so can cause mayhem like (although not as slippery as) icy footing.  On a successful psychic test 18, ectoplasm is created throughout the area of effect and coats all surfaces.  Indoors, the ectoplasm will drip from the ceiling, possibly obscuring a creature’s vision if it gets in the eyes.  Any creatures in the area of affect (either initially or entering it), must treat the area as a slippery surface, hindering movement and receive a penalty equal to the number of effect dice on all attacks and tests involving agility, even after leaving the area (the ectoplasm is on their shoes, hands, etc.).  The ectoplasm evaporates and disappears at the end of the ability duration.</t>
    <phoneticPr fontId="1" type="noConversion"/>
  </si>
  <si>
    <t>Pyrokinesis is the mental creation and control of heat and fire.  This ability allows the psychic to start fires, make small fires bigger, big fires smaller, and cast flame-bolts.  The psychic must make a successful psychic test versus the target’s Combat Defense, or 19 if the target is an object, to initiate the fire effect.  Creatures who make a successful Combat Defense test result partially dodge the flame-bolt and take half damage.  Otherwise, the target takes the full effect test result in damage (impact armor protects).  Fire resistant materials worn will also act as armor.</t>
    <phoneticPr fontId="1" type="noConversion"/>
  </si>
  <si>
    <t>Magic Fingers is the remote manipulation of objects, similar to that which could be done by hand.  On a successful psychic test 15, the psychic can remotely perform any manipulation task he could physically do.  This can include opening doors, untying oneself, using keys on locks, starting cars, driving from the back seat, and so on.  The magic fingers can only manipulate one pound per effect die, and so cannot fight effectively with a melee weapon, but could be used to fire a pistol (and reload it).  Magic Fingers uses should be resolved with the normal skill and task resolution rules.  If there is a skill for performing the Magic Fingers action required by the psychic, use his skill rank for a skill test and normal effect dice, or use an attribute test if he has no skill rank.</t>
    <phoneticPr fontId="1" type="noConversion"/>
  </si>
  <si>
    <t>Cryokinesis is the mental control of cold.  This power allows the psychic to reduce the temperature of a room, freeze small items solid, cause frostbite to creatures, and so on.  On a successful psychic test 20, the psychic causes the temperature in the area of effect to be instantly reduced by 5 degrees F per point of effect test result.  The temperature change causes icy winds to howl through the area, causing everything in the area to freeze.  All this negative thermal activity causes effect test damage to any creatures in the area of effect (whether initially in or entering it later) in that round (impact armor protects).  Cold weather gear will provide protection from the damage; based on the gear, the GM could rule a percentage of the damage to be negated (vacuum suit – no damage, full snow suit/ski outfit – half damage, parka – three quarters damage, etc.).</t>
    <phoneticPr fontId="1" type="noConversion"/>
  </si>
  <si>
    <t>Force Field is a combination of Inertial Barrier and the shields possible with Light and Radiation Control.  The force field keeps out any attack, including beam weapons, in the same manner as the Inertial Barrier.  On a successful psychic test 19,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laser beams, magical bolts, etc.  These attack effect tests are reduced by the effect test result of the barrier.  The psychic may make ranged weapon attacks while behind the barrier by stepping to the side and firing, much like shooting from behind a wall.</t>
    <phoneticPr fontId="1" type="noConversion"/>
  </si>
  <si>
    <t>Astral Travel</t>
    <phoneticPr fontId="1" type="noConversion"/>
  </si>
  <si>
    <t>Flesh to Stone</t>
  </si>
  <si>
    <t>Touch Missile Spell</t>
    <phoneticPr fontId="1" type="noConversion"/>
  </si>
  <si>
    <t>Touch</t>
    <phoneticPr fontId="1" type="noConversion"/>
  </si>
  <si>
    <t>Touch Missile Spell</t>
  </si>
  <si>
    <t>Astral Travel is the term used to denote sending the psychic and his perspective to another location.  Reputedly, this ability can send the psyche to other dimensions.  This ability is very similar to Mental Projection.  Astral travel allows the psychic to see and hear at a remote location just as if he were physically present.  The psychic may choose to make a visible/audible image of himself at the location or just make himself audible.  The psychic specifies the physical location or person he wants to travel to and makes a psychic test 16 (for locations) or Mental Resistance as appropriate.  If successful, the psychic will be able to remotely observe the specified area or person (and the immediate vicinity of the person) as if present.  The psychic may move around the location just as if he were physically present.  Note that the psychic is cannot physically touch or affect others at the location.  He may use other psychic abilities to affect those at the location.</t>
    <phoneticPr fontId="1" type="noConversion"/>
  </si>
  <si>
    <t>Spell</t>
    <phoneticPr fontId="1" type="noConversion"/>
  </si>
  <si>
    <t>Kinetic Bolt is a bolt of raw psychokinetic force aimed at a target.  On a successful psychic test versus the Combat Defense of the target, the bolt strikes the target and takes damage equal to the effect test (physical armor protects).  Otherwise, the target has dodged aside and takes no damage.</t>
    <phoneticPr fontId="1" type="noConversion"/>
  </si>
  <si>
    <t>Polymorph Self</t>
  </si>
  <si>
    <t>None</t>
    <phoneticPr fontId="1" type="noConversion"/>
  </si>
  <si>
    <t>Polymorph Other</t>
  </si>
  <si>
    <t>Persuasion</t>
  </si>
  <si>
    <t>Mirror Images</t>
  </si>
  <si>
    <t>Mind Reading</t>
  </si>
  <si>
    <t>Mind Fog</t>
  </si>
  <si>
    <t>Masking</t>
  </si>
  <si>
    <t>Locate</t>
  </si>
  <si>
    <t>Light</t>
  </si>
  <si>
    <t>Invisiblity (Mind Control)</t>
  </si>
  <si>
    <t>Invisiblity</t>
  </si>
  <si>
    <t>Group Shield</t>
  </si>
  <si>
    <t>Fireball</t>
  </si>
  <si>
    <t>Detect Magic</t>
  </si>
  <si>
    <t>Detect Invisible</t>
  </si>
  <si>
    <t>Fog</t>
    <phoneticPr fontId="1" type="noConversion"/>
  </si>
  <si>
    <t>Round</t>
    <phoneticPr fontId="1" type="noConversion"/>
  </si>
  <si>
    <t>Deathspikes</t>
    <phoneticPr fontId="1" type="noConversion"/>
  </si>
  <si>
    <t>-</t>
    <phoneticPr fontId="1" type="noConversion"/>
  </si>
  <si>
    <t>Instantaneous</t>
    <phoneticPr fontId="1" type="noConversion"/>
  </si>
  <si>
    <t>Mind Dagger</t>
    <phoneticPr fontId="1" type="noConversion"/>
  </si>
  <si>
    <t xml:space="preserve">This is a mental attack that projects mental force into the mind of the </t>
    <phoneticPr fontId="1" type="noConversion"/>
  </si>
  <si>
    <t>Non-Lethal</t>
    <phoneticPr fontId="1" type="noConversion"/>
  </si>
  <si>
    <t>Yes</t>
    <phoneticPr fontId="1" type="noConversion"/>
  </si>
  <si>
    <t>None</t>
    <phoneticPr fontId="1" type="noConversion"/>
  </si>
  <si>
    <t>Speak With Animals</t>
    <phoneticPr fontId="1" type="noConversion"/>
  </si>
  <si>
    <t>Touch Missile</t>
  </si>
  <si>
    <t>Speak With Animals</t>
    <phoneticPr fontId="1" type="noConversion"/>
  </si>
  <si>
    <t>None</t>
    <phoneticPr fontId="1" type="noConversion"/>
  </si>
  <si>
    <t>This spell causes the targeted creature to turn to stone.  The spellcasting test must equal or exceed the target's spell/psychic defense and the effect test must equal or exceed the target's constitution attribute.  The target receives a physical resistance test against the spellcasting test.  If the physical resistance test succeeds or if the effect test is less than the constitution of the target, the target is not turned to stone.  This spell may also be reversed to turn stone to flesh and in this mode is usually used to restore a target to life that had been previously turned to stone.</t>
    <phoneticPr fontId="1" type="noConversion"/>
  </si>
  <si>
    <t>Inertial Barrier is a psychokinetic barrier that stops physical objects from passing through.  On a successful psychic test 17, the barrier is created.  It forms directly in front of the psychic and measures 8’ x 3’.  The barrier is translucent, but clearly visible, and is essentially a large shield that hovers in front of the psychic unless he directs it to cover his back or side.  The barrier is effective in protecting the psychic against physical attacks through it, including melee strikes, arrows, bullets, and other kinetic attacks.  These attack effect tests are reduced by the effect test result of the barrier.  The barrier does not affect energy or psychic attacks from passing through it.  The psychic may make ranged weapon attacks while behind the barrier by stepping to the side and firing, much like shooting from behind a wall.</t>
    <phoneticPr fontId="1" type="noConversion"/>
  </si>
  <si>
    <t>Bullet is the ultimate telekinetic weapon.  This ability takes a small object such as a pebble or coin and accelerates it to high speed, and directs it at a target.  In effect, the item is now a bullet, and will cause damage as a bullet.  The target’s armor functions as against a normal bullet.  On a successful psychic test against the target's Combat Defense test, the target is struck and takes the effect dice result in damage (ballistic armor protects).</t>
    <phoneticPr fontId="1" type="noConversion"/>
  </si>
  <si>
    <t xml:space="preserve"> The first targeted spell cast at the reverse spell recipient each round is sent back to its origin. Note this does not include area of effect spells. The spellcasting test must exceed the spellcasting test of the hostile spell caster. The reverse spell effect test is then compared to the effect test of the hostile spell. If the hostile spell effect is greater, the defending mage or creature takes the excess in damage (resistance tests may apply). The spell is then reflected back to the hostile spellcaster who is then subject to the spell's effect or damage test using the effect test result of the reverse spell. Note that if the hostile spellcaster also is using reverse spell, the spell could be reversed back at the original target who then has to take his lumps.</t>
    <phoneticPr fontId="1" type="noConversion"/>
  </si>
  <si>
    <t>Deathspikes</t>
    <phoneticPr fontId="1" type="noConversion"/>
  </si>
  <si>
    <t>Gate creates a rift in the time-space continuum and essentially makes a door to another location (different place/time/dimension).  As long as the gate is open, creatures and objects may pass through from one side to other, or back.  Gates are generally not used beyond planetary distances, but may bypass interstellar distances.  On a successful psychic test, a gate is opened.  The psychic test result needed depends on the distance.  To open a gate to an adjacent dimension, anywhere on the current planet, or 1 day into the past or future, requires success of 20.  Each additional increment requires +5 on the success test (25, 30, 35, etc.).  The number of effect dice is the number of increments available to the psychic.  The increments for space are planetary, interplanetary, interstellar, and intergalactic.  Time increments are 1 day, 1 week, 1 month, 1 year, 10 years, 1 century, etc.  Dimensional increments are adjacent, 1 removed, 2 removed, 3 removed, etc.  The psychic must somehow have some knowledge about the location he wants to open the gate to.</t>
    <phoneticPr fontId="1" type="noConversion"/>
  </si>
  <si>
    <t>Darkness</t>
    <phoneticPr fontId="1" type="noConversion"/>
  </si>
  <si>
    <t>Physical</t>
    <phoneticPr fontId="1" type="noConversion"/>
  </si>
  <si>
    <t>Steel Net</t>
  </si>
  <si>
    <t>Sleep</t>
  </si>
  <si>
    <t>Silence</t>
  </si>
  <si>
    <t>Short Hop Teleport</t>
  </si>
  <si>
    <t>Shield</t>
  </si>
  <si>
    <t>Scry</t>
  </si>
  <si>
    <t>This spell repairs damaged items in the area of effect.  This spell is especially efficacious when used in conjunction with Forensic Clean, as any evidence of combat will be eradicated.  The mage touches the center of the area of effect and over the course of the casting which takes one minute, broken tables and chairs pull themselves together, bullet holes are patched and painted, windows reassemble seamlessly, and so forth.  This applies to buildings, vehicles, and other items in the area of effect.  This spell may also be used to repair clothing and non-magical armor and weapons.  The repairs are permanent within normal constraints of the items and materials affected.</t>
    <phoneticPr fontId="1" type="noConversion"/>
  </si>
  <si>
    <t>Forensic Clean</t>
    <phoneticPr fontId="1" type="noConversion"/>
  </si>
  <si>
    <t>Repair</t>
    <phoneticPr fontId="1" type="noConversion"/>
  </si>
  <si>
    <t>Repair</t>
    <phoneticPr fontId="1" type="noConversion"/>
  </si>
  <si>
    <t>Suppress Tech-Hex</t>
    <phoneticPr fontId="1" type="noConversion"/>
  </si>
  <si>
    <t>This spell alters the victim's joints and bones causing them to grow spikes the pierce the skin from inside out.  The effect dice are rolled each round and cause the full damage rolled (no armor reduction applies).  During the spell's duration, the victim is at -5 to all actions due to the continuous pain caused by the deathspikes.</t>
    <phoneticPr fontId="1" type="noConversion"/>
  </si>
  <si>
    <t>Fog</t>
    <phoneticPr fontId="1" type="noConversion"/>
  </si>
  <si>
    <t>Flesh to Stone</t>
    <phoneticPr fontId="1" type="noConversion"/>
  </si>
  <si>
    <t>Permanent</t>
    <phoneticPr fontId="1" type="noConversion"/>
  </si>
  <si>
    <t>None</t>
    <phoneticPr fontId="1" type="noConversion"/>
  </si>
  <si>
    <t>Full</t>
    <phoneticPr fontId="1" type="noConversion"/>
  </si>
  <si>
    <t>This ability is used to cause other spell/psionic effects to be cancelled. If the spellcasting/psychic test is successful, all the spells that are active in the area of effect may be dispelled. The effect test of the dispel is compared to the effect tests of the active spells in the area of effect. For each spell in the area of effect for which the dispel effect test is equal to or exceeds the original effect test of that spell, that spell is dispelled and its effects are immediately ended.</t>
    <phoneticPr fontId="1" type="noConversion"/>
  </si>
  <si>
    <t>Wall of Iron</t>
    <phoneticPr fontId="1" type="noConversion"/>
  </si>
  <si>
    <t>Wall of Iron</t>
    <phoneticPr fontId="1" type="noConversion"/>
  </si>
  <si>
    <t>On the fly</t>
    <phoneticPr fontId="1" type="noConversion"/>
  </si>
  <si>
    <t>Physical</t>
    <phoneticPr fontId="1" type="noConversion"/>
  </si>
  <si>
    <t>Minute</t>
    <phoneticPr fontId="1" type="noConversion"/>
  </si>
  <si>
    <t>This spell allows the mage to understand animal "speech" and be understood in turn. The mage can understand one type of animal per casting. The mage selects a target and upon casting the spell, the animal and its entire species can be understood for the duration of the spell. Note that the spell does not confer greater intelligence upon the animals, and therefore the animal's communication may not be of value. The spell does not force the animal to respond in any way, but the effect test is the effective presence of the mage from the animal's perspective, which likely will cause the animal to want to please. The animal may focus on its own agenda and the mage may have to convince the animal to respond as desired. Example: A mage wants to question a dog chained in a yard if he has seen the person that the mage is pursuing. The dog is probably amazed that he and the mage can converse, but the dog may want to talk about, "Get squirrel!" instead of the person. The mage can speak with any dog he encounters for the duration of the spell and may be better served by the dog that his target kicked as he fled.</t>
    <phoneticPr fontId="1" type="noConversion"/>
  </si>
  <si>
    <t>Supress Tech-Hex</t>
    <phoneticPr fontId="1" type="noConversion"/>
  </si>
  <si>
    <t>Forensic Clean</t>
    <phoneticPr fontId="1" type="noConversion"/>
  </si>
  <si>
    <t>Touch</t>
    <phoneticPr fontId="1" type="noConversion"/>
  </si>
  <si>
    <t>Minute</t>
    <phoneticPr fontId="1" type="noConversion"/>
  </si>
  <si>
    <t>This spell is creates a wall of iron appear centered on the designated spot. The wall may be of any regular shape encompassing 28.3 square meters. The wall is 2.54 cm (1") thick. If the walls dimensions are sufficient, it will insert itself into any surrouding structural materials. If the surrounding material cannot support the weight of the wall (this includes the flooring supporting it), or if conjured in mid-air, the wall will fall and crush anything below it. The weight of the wall is approximately 11,500 pounds (approximately 5,200 kilograms). While the wall will disappear in 1 minute, any damage caused to structures or creatures remains. Creatures that are aware of a falling wall may make an agility test to keep from being struck. Note that the damage caused is based on the weight of the wall, not the effect dice. Essentially, only giant-sized creatures stand any chance of not being crushed.</t>
    <phoneticPr fontId="1" type="noConversion"/>
  </si>
  <si>
    <t>Full</t>
    <phoneticPr fontId="1" type="noConversion"/>
  </si>
  <si>
    <t>Bolt is a physical spell that consists of a bolt of energy that is directed at a target. The target is struck if the spell test is equal to or greater than the target’s combat defense; the target may dodge the bolt using a Dodge test if using active defense that round. The bolt will continue in a straight line to the maximum range of the spell or until it impacts a creature or object. Each creature in the path of the bolt (after it misses it's intended target) must make a Combat Defense test until one is struck or the bolt reaches its maximum range and dissipates. If struck, the target receives a Physical Resistance test to take half damage. This spell can be directed at inanimate objects as well.</t>
    <phoneticPr fontId="1" type="noConversion"/>
  </si>
</sst>
</file>

<file path=xl/styles.xml><?xml version="1.0" encoding="utf-8"?>
<styleSheet xmlns="http://schemas.openxmlformats.org/spreadsheetml/2006/main">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Verdana"/>
    </font>
    <font>
      <sz val="8"/>
      <name val="Verdana"/>
    </font>
    <font>
      <b/>
      <sz val="10"/>
      <name val="Bookman Old Style"/>
    </font>
    <font>
      <sz val="10"/>
      <name val="Bookman Old Style"/>
    </font>
    <font>
      <sz val="10"/>
      <name val="Verdana"/>
    </font>
    <font>
      <sz val="10"/>
      <name val="Geneva"/>
    </font>
    <font>
      <sz val="10"/>
      <name val="Verdana"/>
    </font>
    <font>
      <sz val="8"/>
      <name val="Geneva"/>
    </font>
    <font>
      <sz val="9"/>
      <name val="Bookman Old Style"/>
    </font>
    <font>
      <i/>
      <sz val="10"/>
      <name val="Bookman Old Style"/>
    </font>
  </fonts>
  <fills count="3">
    <fill>
      <patternFill patternType="none"/>
    </fill>
    <fill>
      <patternFill patternType="gray125"/>
    </fill>
    <fill>
      <patternFill patternType="solid">
        <fgColor indexed="2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3" fillId="0" borderId="0" xfId="0" applyFont="1"/>
    <xf numFmtId="1" fontId="3" fillId="0" borderId="0" xfId="0" applyNumberFormat="1" applyFont="1" applyBorder="1"/>
    <xf numFmtId="0" fontId="2" fillId="0" borderId="0" xfId="0" applyFont="1" applyBorder="1"/>
    <xf numFmtId="0" fontId="3" fillId="0" borderId="0" xfId="0" applyFont="1" applyBorder="1"/>
    <xf numFmtId="0" fontId="3" fillId="0" borderId="0" xfId="0" applyFont="1" applyFill="1" applyBorder="1"/>
    <xf numFmtId="0" fontId="3"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0" fontId="3" fillId="0" borderId="1"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0" borderId="4" xfId="0" applyFont="1" applyBorder="1"/>
    <xf numFmtId="0" fontId="3" fillId="0" borderId="0" xfId="0" applyFont="1" applyBorder="1" applyAlignment="1">
      <alignment horizontal="center"/>
    </xf>
    <xf numFmtId="0" fontId="3" fillId="0" borderId="5" xfId="0" applyFont="1" applyBorder="1" applyAlignment="1">
      <alignment horizontal="center"/>
    </xf>
    <xf numFmtId="0" fontId="3" fillId="0" borderId="5" xfId="0" quotePrefix="1" applyFont="1" applyBorder="1" applyAlignment="1">
      <alignment horizontal="center"/>
    </xf>
    <xf numFmtId="0" fontId="3" fillId="2" borderId="6" xfId="0" applyFont="1" applyFill="1" applyBorder="1"/>
    <xf numFmtId="0" fontId="3" fillId="2" borderId="7" xfId="0" applyFont="1" applyFill="1" applyBorder="1" applyAlignment="1">
      <alignment horizontal="center"/>
    </xf>
    <xf numFmtId="0" fontId="3" fillId="2" borderId="8" xfId="0" applyFont="1" applyFill="1" applyBorder="1" applyAlignment="1">
      <alignment horizontal="center"/>
    </xf>
    <xf numFmtId="0" fontId="2" fillId="0" borderId="0" xfId="0" applyFont="1" applyAlignment="1">
      <alignment horizontal="center"/>
    </xf>
    <xf numFmtId="0" fontId="3" fillId="0" borderId="9" xfId="0" applyFont="1" applyBorder="1" applyAlignment="1">
      <alignment horizontal="center"/>
    </xf>
    <xf numFmtId="0" fontId="3" fillId="0" borderId="0" xfId="0" applyFont="1" applyAlignment="1"/>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4" fillId="0" borderId="0" xfId="0" applyFont="1"/>
    <xf numFmtId="0" fontId="5" fillId="0" borderId="0" xfId="0" applyFont="1"/>
    <xf numFmtId="0" fontId="6" fillId="0" borderId="0" xfId="0" applyFont="1"/>
    <xf numFmtId="0" fontId="3" fillId="0" borderId="0" xfId="0" applyFont="1" applyBorder="1" applyAlignment="1">
      <alignment vertical="top"/>
    </xf>
    <xf numFmtId="0" fontId="3" fillId="0" borderId="0" xfId="0" applyFont="1" applyAlignment="1">
      <alignment horizontal="left"/>
    </xf>
    <xf numFmtId="0" fontId="5" fillId="0" borderId="0" xfId="0" applyFont="1" applyAlignment="1"/>
    <xf numFmtId="0" fontId="5" fillId="0" borderId="0" xfId="0" applyFont="1" applyAlignment="1">
      <alignment horizontal="left"/>
    </xf>
    <xf numFmtId="0" fontId="3" fillId="0" borderId="10" xfId="0" applyFont="1" applyBorder="1"/>
    <xf numFmtId="0" fontId="3" fillId="0" borderId="13" xfId="0" applyFont="1" applyBorder="1"/>
    <xf numFmtId="0" fontId="3" fillId="0" borderId="16" xfId="0" applyFont="1" applyBorder="1"/>
    <xf numFmtId="0" fontId="3" fillId="0" borderId="17" xfId="0" applyFont="1" applyBorder="1"/>
    <xf numFmtId="0" fontId="3" fillId="0" borderId="16" xfId="0" applyFont="1" applyFill="1" applyBorder="1"/>
    <xf numFmtId="0" fontId="3" fillId="0" borderId="18" xfId="0" applyFont="1" applyFill="1" applyBorder="1"/>
    <xf numFmtId="0" fontId="3" fillId="0" borderId="20" xfId="0" applyFont="1" applyBorder="1"/>
    <xf numFmtId="0" fontId="3" fillId="0" borderId="18" xfId="0" applyFont="1" applyBorder="1"/>
    <xf numFmtId="0" fontId="3" fillId="0" borderId="19" xfId="0" applyFont="1" applyBorder="1"/>
    <xf numFmtId="0" fontId="3" fillId="0" borderId="10" xfId="0" applyFont="1" applyBorder="1" applyAlignment="1">
      <alignment horizontal="center"/>
    </xf>
    <xf numFmtId="0" fontId="3" fillId="0" borderId="11" xfId="0" applyFont="1" applyBorder="1"/>
    <xf numFmtId="0" fontId="3" fillId="0" borderId="12" xfId="0" applyFont="1" applyBorder="1"/>
    <xf numFmtId="0" fontId="3" fillId="0" borderId="14" xfId="0" applyFont="1" applyBorder="1"/>
    <xf numFmtId="0" fontId="3" fillId="0" borderId="15" xfId="0" applyFont="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2" borderId="0" xfId="0" applyFont="1" applyFill="1" applyBorder="1" applyAlignment="1"/>
    <xf numFmtId="0" fontId="3" fillId="0" borderId="13" xfId="0" applyFont="1" applyFill="1" applyBorder="1"/>
    <xf numFmtId="0" fontId="3" fillId="0" borderId="15" xfId="0" applyFont="1" applyBorder="1" applyAlignment="1">
      <alignment horizontal="center"/>
    </xf>
    <xf numFmtId="0" fontId="3" fillId="0" borderId="0" xfId="0" applyFont="1" applyAlignment="1">
      <alignment horizontal="left" vertical="top"/>
    </xf>
    <xf numFmtId="0" fontId="3" fillId="0" borderId="0" xfId="0" applyFont="1" applyAlignment="1">
      <alignment vertical="top"/>
    </xf>
    <xf numFmtId="0" fontId="4" fillId="0" borderId="0" xfId="0" applyFont="1" applyAlignment="1"/>
    <xf numFmtId="0" fontId="6" fillId="0" borderId="0" xfId="0" applyFont="1" applyAlignment="1"/>
    <xf numFmtId="0" fontId="8" fillId="0" borderId="0" xfId="0" applyFont="1"/>
    <xf numFmtId="0" fontId="3" fillId="0" borderId="0" xfId="0" applyFont="1" applyAlignment="1">
      <alignment horizontal="centerContinuous"/>
    </xf>
    <xf numFmtId="0" fontId="2" fillId="0" borderId="0" xfId="0" applyFont="1" applyAlignment="1">
      <alignment horizontal="centerContinuous"/>
    </xf>
    <xf numFmtId="0" fontId="3" fillId="0" borderId="20" xfId="0" applyFont="1" applyBorder="1" applyAlignment="1">
      <alignment horizontal="centerContinuous"/>
    </xf>
    <xf numFmtId="0" fontId="3" fillId="0" borderId="0" xfId="0" applyFont="1" applyAlignment="1"/>
    <xf numFmtId="1" fontId="3" fillId="0" borderId="0" xfId="0" applyNumberFormat="1" applyFont="1"/>
    <xf numFmtId="14" fontId="3" fillId="0" borderId="0" xfId="0" applyNumberFormat="1" applyFont="1"/>
    <xf numFmtId="1" fontId="3" fillId="0" borderId="0" xfId="0" applyNumberFormat="1" applyFont="1"/>
    <xf numFmtId="0" fontId="3" fillId="0" borderId="0" xfId="0" applyFont="1" applyAlignment="1">
      <alignment vertical="top" wrapText="1"/>
    </xf>
    <xf numFmtId="0" fontId="3" fillId="0" borderId="0" xfId="0" applyFont="1" applyFill="1" applyBorder="1" applyAlignment="1">
      <alignment vertical="top" wrapText="1"/>
    </xf>
    <xf numFmtId="0" fontId="2" fillId="0" borderId="0" xfId="0" applyFont="1" applyAlignment="1">
      <alignment vertical="top"/>
    </xf>
    <xf numFmtId="0" fontId="2" fillId="0" borderId="0" xfId="0" applyFont="1" applyAlignment="1">
      <alignment horizontal="right" vertical="top"/>
    </xf>
    <xf numFmtId="0" fontId="3" fillId="0" borderId="0" xfId="0" applyFont="1" applyAlignment="1">
      <alignment horizontal="center" vertical="top"/>
    </xf>
    <xf numFmtId="0" fontId="2" fillId="0" borderId="0" xfId="0" applyFont="1" applyAlignment="1">
      <alignment horizontal="center" vertical="top"/>
    </xf>
    <xf numFmtId="0" fontId="2" fillId="0" borderId="0" xfId="0" applyFont="1" applyBorder="1" applyAlignment="1">
      <alignment vertical="top"/>
    </xf>
    <xf numFmtId="0" fontId="3" fillId="0" borderId="1" xfId="0" applyFont="1" applyBorder="1" applyAlignment="1">
      <alignment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2" borderId="4" xfId="0" applyFont="1" applyFill="1" applyBorder="1" applyAlignment="1">
      <alignment vertical="top"/>
    </xf>
    <xf numFmtId="0" fontId="3" fillId="2" borderId="0" xfId="0" applyFont="1" applyFill="1" applyBorder="1" applyAlignment="1">
      <alignment horizontal="center" vertical="top"/>
    </xf>
    <xf numFmtId="0" fontId="3" fillId="2" borderId="5" xfId="0" applyFont="1" applyFill="1" applyBorder="1" applyAlignment="1">
      <alignment horizontal="center" vertical="top"/>
    </xf>
    <xf numFmtId="0" fontId="3" fillId="0" borderId="4" xfId="0" applyFont="1" applyBorder="1" applyAlignment="1">
      <alignment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5" xfId="0" quotePrefix="1" applyFont="1" applyBorder="1" applyAlignment="1">
      <alignment horizontal="center" vertical="top"/>
    </xf>
    <xf numFmtId="0" fontId="3" fillId="0" borderId="0"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0" borderId="9" xfId="0" applyFont="1" applyBorder="1" applyAlignment="1">
      <alignment horizontal="center" vertical="top"/>
    </xf>
    <xf numFmtId="0" fontId="3" fillId="0" borderId="13" xfId="0" applyFont="1" applyFill="1" applyBorder="1" applyAlignment="1">
      <alignment vertical="top"/>
    </xf>
    <xf numFmtId="0" fontId="3" fillId="0" borderId="15" xfId="0" applyFont="1" applyBorder="1" applyAlignment="1">
      <alignment horizontal="center" vertical="top"/>
    </xf>
    <xf numFmtId="1" fontId="3" fillId="0" borderId="9" xfId="0" applyNumberFormat="1" applyFont="1" applyBorder="1" applyAlignment="1">
      <alignment horizontal="center" vertical="top"/>
    </xf>
    <xf numFmtId="1" fontId="3" fillId="0" borderId="0" xfId="0" applyNumberFormat="1" applyFont="1" applyBorder="1" applyAlignment="1">
      <alignment horizontal="center" vertical="top"/>
    </xf>
    <xf numFmtId="0" fontId="3" fillId="0" borderId="0" xfId="0" applyFont="1" applyAlignment="1">
      <alignment vertical="top"/>
    </xf>
    <xf numFmtId="0" fontId="6" fillId="0" borderId="0" xfId="0" applyFont="1" applyAlignment="1">
      <alignment vertical="top"/>
    </xf>
    <xf numFmtId="0" fontId="2" fillId="0" borderId="0" xfId="0" applyFont="1" applyBorder="1" applyAlignment="1">
      <alignment horizontal="center" vertical="top"/>
    </xf>
    <xf numFmtId="0" fontId="3" fillId="2" borderId="0" xfId="0" applyFont="1" applyFill="1" applyBorder="1" applyAlignment="1">
      <alignment vertical="top"/>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Fill="1" applyBorder="1" applyAlignment="1">
      <alignment vertical="top" wrapText="1"/>
    </xf>
    <xf numFmtId="0" fontId="3" fillId="0" borderId="0" xfId="0" applyFont="1" applyAlignment="1"/>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xf numFmtId="0" fontId="0" fillId="0" borderId="0" xfId="0" applyAlignment="1"/>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th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SheetFront"/>
      <sheetName val="CharSheetBack"/>
      <sheetName val="Species"/>
      <sheetName val="Stat Bonuses"/>
      <sheetName val="Skills"/>
      <sheetName val="Adv-Disadv"/>
      <sheetName val="Armor"/>
      <sheetName val="Melee"/>
      <sheetName val="Distance"/>
      <sheetName val="Firearms"/>
      <sheetName val="FrontEcho"/>
      <sheetName val="BackEcho"/>
    </sheetNames>
    <sheetDataSet>
      <sheetData sheetId="0">
        <row r="2">
          <cell r="E2">
            <v>2</v>
          </cell>
        </row>
        <row r="14">
          <cell r="E14">
            <v>14</v>
          </cell>
        </row>
        <row r="15">
          <cell r="E15">
            <v>20</v>
          </cell>
        </row>
        <row r="16">
          <cell r="E16">
            <v>19</v>
          </cell>
        </row>
        <row r="28">
          <cell r="K28">
            <v>8</v>
          </cell>
        </row>
        <row r="29">
          <cell r="K29">
            <v>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S44"/>
  <sheetViews>
    <sheetView tabSelected="1" view="pageLayout" workbookViewId="0">
      <selection activeCell="B2" sqref="B2:F4"/>
    </sheetView>
  </sheetViews>
  <sheetFormatPr baseColWidth="10" defaultRowHeight="13"/>
  <cols>
    <col min="1" max="1" width="17.28515625" style="30" customWidth="1"/>
    <col min="2" max="2" width="11" style="30" customWidth="1"/>
    <col min="3" max="3" width="12.7109375" style="30" customWidth="1"/>
    <col min="4" max="4" width="10.7109375" style="30"/>
    <col min="5" max="5" width="16" style="30" bestFit="1" customWidth="1"/>
    <col min="6" max="6" width="15.85546875" style="30" customWidth="1"/>
    <col min="7" max="16384" width="10.7109375" style="30"/>
  </cols>
  <sheetData>
    <row r="1" spans="1:201" s="28" customFormat="1">
      <c r="A1" s="4" t="s">
        <v>341</v>
      </c>
      <c r="B1" s="1" t="s">
        <v>237</v>
      </c>
      <c r="C1" s="1" t="s">
        <v>238</v>
      </c>
      <c r="D1" s="2"/>
      <c r="E1" s="1" t="s">
        <v>284</v>
      </c>
      <c r="F1" s="2"/>
      <c r="G1" s="2"/>
    </row>
    <row r="2" spans="1:201" s="28" customFormat="1">
      <c r="A2" s="5" t="s">
        <v>339</v>
      </c>
      <c r="B2" s="26">
        <f>[1]CharSheetFront!$E$15</f>
        <v>20</v>
      </c>
      <c r="C2" s="23">
        <f>B2+B4</f>
        <v>22</v>
      </c>
      <c r="D2" s="2"/>
      <c r="E2" s="2" t="s">
        <v>1</v>
      </c>
      <c r="F2" s="24">
        <f>[1]CharSheetFront!$K$29</f>
        <v>7</v>
      </c>
      <c r="G2" s="2"/>
    </row>
    <row r="3" spans="1:201" s="28" customFormat="1">
      <c r="A3" s="5" t="s">
        <v>340</v>
      </c>
      <c r="B3" s="26">
        <f>[1]CharSheetFront!$E$14+[1]CharSheetFront!$E$16</f>
        <v>33</v>
      </c>
      <c r="C3" s="23">
        <f>B3+B4</f>
        <v>35</v>
      </c>
      <c r="D3" s="2"/>
      <c r="E3" s="2" t="s">
        <v>2</v>
      </c>
      <c r="F3" s="24">
        <f>[1]CharSheetFront!$K$28</f>
        <v>8</v>
      </c>
      <c r="G3" s="2"/>
    </row>
    <row r="4" spans="1:201" s="28" customFormat="1">
      <c r="A4" s="3" t="s">
        <v>342</v>
      </c>
      <c r="B4" s="24">
        <f>[1]CharSheetFront!$E$2</f>
        <v>2</v>
      </c>
      <c r="C4" s="2"/>
      <c r="D4" s="2"/>
      <c r="E4" s="2"/>
      <c r="F4" s="2"/>
      <c r="G4" s="2"/>
    </row>
    <row r="5" spans="1:201" s="28" customFormat="1">
      <c r="A5" s="3"/>
      <c r="B5" s="2"/>
      <c r="C5" s="2"/>
      <c r="D5" s="2"/>
      <c r="E5" s="2"/>
      <c r="F5" s="2"/>
      <c r="G5" s="2"/>
    </row>
    <row r="6" spans="1:201" s="28" customFormat="1" ht="13" customHeight="1">
      <c r="A6" s="1" t="s">
        <v>343</v>
      </c>
      <c r="B6" s="7" t="s">
        <v>542</v>
      </c>
      <c r="C6" s="8" t="s">
        <v>356</v>
      </c>
      <c r="D6" s="5" t="s">
        <v>544</v>
      </c>
      <c r="E6" s="2"/>
      <c r="F6" s="2"/>
      <c r="G6" s="2"/>
    </row>
    <row r="7" spans="1:201" ht="6" customHeight="1">
      <c r="A7" s="2"/>
      <c r="B7" s="7"/>
      <c r="C7" s="7"/>
      <c r="D7" s="7"/>
      <c r="E7" s="2"/>
      <c r="F7" s="2"/>
      <c r="G7" s="2"/>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row>
    <row r="8" spans="1:201" ht="14" thickBot="1">
      <c r="A8" s="1" t="s">
        <v>358</v>
      </c>
      <c r="B8" s="23" t="s">
        <v>359</v>
      </c>
      <c r="C8" s="23" t="s">
        <v>205</v>
      </c>
      <c r="D8" s="23" t="s">
        <v>332</v>
      </c>
      <c r="E8" s="2"/>
      <c r="F8" s="4" t="s">
        <v>285</v>
      </c>
      <c r="G8" s="2"/>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row>
    <row r="9" spans="1:201">
      <c r="A9" s="10" t="s">
        <v>357</v>
      </c>
      <c r="B9" s="11" t="s">
        <v>543</v>
      </c>
      <c r="C9" s="11" t="s">
        <v>295</v>
      </c>
      <c r="D9" s="12">
        <f>IF(B9=0,0,LOOKUP(B9,Tables!A$2:A$4,Tables!B$2:B$4))</f>
        <v>5</v>
      </c>
      <c r="E9" s="2"/>
      <c r="F9" s="5" t="s">
        <v>180</v>
      </c>
      <c r="G9" s="2"/>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row>
    <row r="10" spans="1:201">
      <c r="A10" s="13" t="s">
        <v>294</v>
      </c>
      <c r="B10" s="14">
        <v>1</v>
      </c>
      <c r="C10" s="14" t="s">
        <v>200</v>
      </c>
      <c r="D10" s="15">
        <f>IF(B10=0,0,-1)</f>
        <v>-1</v>
      </c>
      <c r="E10" s="2"/>
      <c r="F10" s="5" t="s">
        <v>298</v>
      </c>
      <c r="G10" s="2"/>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row>
    <row r="11" spans="1:201">
      <c r="A11" s="16" t="s">
        <v>296</v>
      </c>
      <c r="B11" s="17">
        <v>1</v>
      </c>
      <c r="C11" s="17" t="s">
        <v>295</v>
      </c>
      <c r="D11" s="18">
        <f>IF(B11=0,0,-1)</f>
        <v>-1</v>
      </c>
      <c r="E11" s="2"/>
      <c r="F11" s="5" t="s">
        <v>12</v>
      </c>
      <c r="G11" s="2"/>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row>
    <row r="12" spans="1:201">
      <c r="A12" s="13" t="s">
        <v>297</v>
      </c>
      <c r="B12" s="14">
        <v>1</v>
      </c>
      <c r="C12" s="14" t="s">
        <v>295</v>
      </c>
      <c r="D12" s="15">
        <f>IF(B12=0,0,-1)</f>
        <v>-1</v>
      </c>
      <c r="E12" s="2"/>
      <c r="F12" s="5" t="s">
        <v>299</v>
      </c>
      <c r="G12" s="2"/>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row>
    <row r="13" spans="1:201">
      <c r="A13" s="16" t="s">
        <v>219</v>
      </c>
      <c r="B13" s="17"/>
      <c r="C13" s="17" t="s">
        <v>295</v>
      </c>
      <c r="D13" s="18">
        <f>IF(B13=0,0,LOOKUP(B13,Tables!$C$2:$C$21,Tables!$D$2:$D$21))</f>
        <v>0</v>
      </c>
      <c r="E13" s="2"/>
      <c r="F13" s="5" t="s">
        <v>300</v>
      </c>
      <c r="G13" s="2"/>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row>
    <row r="14" spans="1:201">
      <c r="A14" s="13" t="s">
        <v>266</v>
      </c>
      <c r="B14" s="14">
        <v>3</v>
      </c>
      <c r="C14" s="14" t="str">
        <f>IF(B14=0,"-",IF(B14=1,"Meter Radius","Meters Radius"))</f>
        <v>Meters Radius</v>
      </c>
      <c r="D14" s="15">
        <f>IF(B14=0,0,IF(B13=0,LOOKUP(B14,Tables!E$2:E$21,Tables!F$2:F$21),"Cannot have both"))</f>
        <v>3</v>
      </c>
      <c r="E14" s="2"/>
      <c r="F14" s="5" t="s">
        <v>333</v>
      </c>
      <c r="G14" s="2"/>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row>
    <row r="15" spans="1:201">
      <c r="A15" s="16" t="s">
        <v>269</v>
      </c>
      <c r="B15" s="17" t="s">
        <v>13</v>
      </c>
      <c r="C15" s="17" t="s">
        <v>295</v>
      </c>
      <c r="D15" s="18">
        <f>IF(B15="Full",0,IF(B15="Partial",2,IF(B15="None",5,"ERROR!")))</f>
        <v>5</v>
      </c>
      <c r="E15" s="2"/>
      <c r="F15" s="5" t="s">
        <v>380</v>
      </c>
      <c r="G15" s="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row>
    <row r="16" spans="1:201">
      <c r="A16" s="13" t="s">
        <v>267</v>
      </c>
      <c r="B16" s="14">
        <v>30</v>
      </c>
      <c r="C16" s="14" t="str">
        <f>IF(B16=0,"-",IF(B16="Touch","-",IF(B16=1,"Meter","Meters")))</f>
        <v>Meters</v>
      </c>
      <c r="D16" s="15">
        <f>IF(B16="Touch",1,IF(B16="Self",1,LOOKUP(B16,Tables!$G$2:$G$21,Tables!$H$2:$H$21)))</f>
        <v>4</v>
      </c>
      <c r="E16" s="2"/>
      <c r="F16" s="5" t="s">
        <v>334</v>
      </c>
      <c r="G16" s="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row>
    <row r="17" spans="1:201">
      <c r="A17" s="16" t="s">
        <v>268</v>
      </c>
      <c r="B17" s="17">
        <v>1</v>
      </c>
      <c r="C17" s="17" t="s">
        <v>550</v>
      </c>
      <c r="D17" s="19">
        <f>IF(B17="Instantaneous",1,IF(B17="Permanent",14,IF(C17="Round",LOOKUP(B17,Tables!$J$2:$J$10,Tables!$K$2:$K$10),IF(C17="Minute",LOOKUP(B17,Tables!$J$11:$J$15,Tables!K$11:K$15),IF(C17="Hour",7,LOOKUP(C17,Tables!$I$16:$I$20,Tables!$K$16:$K$20))))))</f>
        <v>3</v>
      </c>
      <c r="E17" s="2"/>
      <c r="G17" s="2"/>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row>
    <row r="18" spans="1:201">
      <c r="A18" s="13" t="s">
        <v>201</v>
      </c>
      <c r="B18" s="14" t="s">
        <v>101</v>
      </c>
      <c r="C18" s="14" t="s">
        <v>295</v>
      </c>
      <c r="D18" s="15">
        <f>LOOKUP(B18,Tables!$N$2:$N$9,Tables!$O$2:$O$9)</f>
        <v>3</v>
      </c>
      <c r="E18" s="2"/>
      <c r="F18" s="4" t="s">
        <v>287</v>
      </c>
      <c r="G18" s="2"/>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row>
    <row r="19" spans="1:201">
      <c r="A19" s="16" t="s">
        <v>202</v>
      </c>
      <c r="B19" s="17" t="s">
        <v>13</v>
      </c>
      <c r="C19" s="17" t="s">
        <v>295</v>
      </c>
      <c r="D19" s="18">
        <f>LOOKUP(B19,Tables!$P$2:$P$5,Tables!$Q$2:$Q$5)</f>
        <v>-4</v>
      </c>
      <c r="E19" s="2"/>
      <c r="F19" s="6" t="s">
        <v>335</v>
      </c>
      <c r="G19" s="2"/>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row>
    <row r="20" spans="1:201" ht="14" thickBot="1">
      <c r="A20" s="20" t="s">
        <v>203</v>
      </c>
      <c r="B20" s="21">
        <v>5</v>
      </c>
      <c r="C20" s="21" t="str">
        <f>IF(SUM(B10:B12)&gt;0,"+"&amp;SUM(B10:B12),0)</f>
        <v>+3</v>
      </c>
      <c r="D20" s="22">
        <f>B20</f>
        <v>5</v>
      </c>
      <c r="E20" s="2"/>
      <c r="F20" s="6" t="s">
        <v>338</v>
      </c>
      <c r="G20" s="2"/>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row>
    <row r="21" spans="1:201" ht="13" customHeight="1">
      <c r="A21" s="1" t="s">
        <v>222</v>
      </c>
      <c r="B21" s="23"/>
      <c r="C21" s="23"/>
      <c r="D21" s="23">
        <f>IF(SUM(D9:D20)&lt;1,1,(SUM(D9:D20)))</f>
        <v>21</v>
      </c>
      <c r="E21" s="2"/>
      <c r="F21" s="6" t="s">
        <v>337</v>
      </c>
      <c r="G21" s="2"/>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row>
    <row r="22" spans="1:201" ht="13" customHeight="1">
      <c r="A22" s="2"/>
      <c r="B22" s="7"/>
      <c r="C22" s="7"/>
      <c r="D22" s="7"/>
      <c r="E22" s="7"/>
      <c r="F22" s="5" t="s">
        <v>336</v>
      </c>
      <c r="G22" s="7"/>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row>
    <row r="23" spans="1:201">
      <c r="A23" s="2" t="s">
        <v>221</v>
      </c>
      <c r="B23" s="24" t="str">
        <f>B20+C20&amp;"d6"</f>
        <v>8d6</v>
      </c>
      <c r="C23" s="25" t="s">
        <v>223</v>
      </c>
      <c r="D23" s="7"/>
      <c r="E23" s="7"/>
      <c r="G23" s="7"/>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row>
    <row r="24" spans="1:201">
      <c r="A24" s="2" t="s">
        <v>160</v>
      </c>
      <c r="B24" s="24">
        <f t="shared" ref="B24:B25" si="0">IF(G24=0,1,G24)</f>
        <v>21</v>
      </c>
      <c r="C24" s="25" t="s">
        <v>204</v>
      </c>
      <c r="D24" s="7"/>
      <c r="E24" s="7"/>
      <c r="F24" s="57" t="s">
        <v>364</v>
      </c>
      <c r="G24" s="58">
        <f>IF(Calculator!$F$3&gt;0,LOOKUP(Calculator!$F$3,Tables!$R$2:R$21,Tables!$U$2:$U$21)+D21,LOOKUP(Calculator!$F$2,Tables!$R$2:$R$21,Tables!$U$2:$U$21)+D21)</f>
        <v>21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row>
    <row r="25" spans="1:201">
      <c r="A25" s="2" t="s">
        <v>161</v>
      </c>
      <c r="B25" s="24">
        <f t="shared" si="0"/>
        <v>21</v>
      </c>
      <c r="C25" s="25" t="s">
        <v>365</v>
      </c>
      <c r="D25" s="7"/>
      <c r="E25" s="7"/>
      <c r="F25" s="57" t="s">
        <v>159</v>
      </c>
      <c r="G25" s="58">
        <f>IF(Calculator!$F$3&gt;0,LOOKUP(Calculator!$F$3,Tables!$R$2:R$21,Tables!$S$2:$S$21)+D21,LOOKUP(Calculator!$F$2,Tables!$R$2:$R$21,Tables!$S$2:$S$21)+D21)</f>
        <v>21</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row>
    <row r="26" spans="1:201">
      <c r="A26" s="2" t="s">
        <v>261</v>
      </c>
      <c r="B26" s="26">
        <f>ROUND(D21/5,0)</f>
        <v>4</v>
      </c>
      <c r="C26" s="25" t="s">
        <v>207</v>
      </c>
      <c r="D26" s="7"/>
      <c r="E26" s="7"/>
      <c r="G26" s="7"/>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row>
    <row r="27" spans="1:201">
      <c r="A27" s="2" t="s">
        <v>209</v>
      </c>
      <c r="B27" s="24">
        <f>IF(G27=0,1,G27)</f>
        <v>4</v>
      </c>
      <c r="C27" s="25" t="s">
        <v>363</v>
      </c>
      <c r="D27" s="7"/>
      <c r="E27" s="7"/>
      <c r="F27" s="57" t="s">
        <v>208</v>
      </c>
      <c r="G27" s="58">
        <f>IF(Calculator!$F$3&gt;0,LOOKUP(Calculator!$F$3,Tables!$R$2:$R$21,Tables!$T$2:$T$21)+B26,LOOKUP(Calculator!$F$2,Tables!$R$2:$R$21,Tables!$T$2:$T$21)+B26)</f>
        <v>4</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row>
    <row r="28" spans="1:201">
      <c r="A28" s="2" t="s">
        <v>210</v>
      </c>
      <c r="B28" s="26" t="str">
        <f>B15</f>
        <v>None</v>
      </c>
      <c r="C28" s="25" t="s">
        <v>240</v>
      </c>
      <c r="D28" s="7"/>
      <c r="E28" s="7"/>
      <c r="F28" s="7"/>
      <c r="G28" s="7"/>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row>
    <row r="29" spans="1:201" ht="6" customHeight="1">
      <c r="A29" s="2"/>
      <c r="B29" s="27"/>
      <c r="C29" s="25"/>
      <c r="D29" s="7"/>
      <c r="E29" s="7"/>
      <c r="F29" s="7"/>
      <c r="G29" s="7"/>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row>
    <row r="30" spans="1:201" s="62" customFormat="1">
      <c r="A30" s="31" t="s">
        <v>357</v>
      </c>
      <c r="B30" s="59" t="s">
        <v>195</v>
      </c>
      <c r="C30" s="60"/>
      <c r="D30" s="60"/>
      <c r="E30" s="60"/>
      <c r="F30" s="60"/>
      <c r="G30" s="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row>
    <row r="31" spans="1:201" ht="13" customHeight="1">
      <c r="A31" s="5" t="s">
        <v>294</v>
      </c>
      <c r="B31" s="32" t="s">
        <v>186</v>
      </c>
      <c r="C31" s="7"/>
      <c r="D31" s="7"/>
      <c r="E31" s="7"/>
      <c r="F31" s="7"/>
      <c r="G31" s="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row>
    <row r="32" spans="1:201">
      <c r="A32" s="5" t="s">
        <v>296</v>
      </c>
      <c r="B32" s="32" t="s">
        <v>186</v>
      </c>
      <c r="C32" s="7"/>
      <c r="D32" s="7"/>
      <c r="E32" s="7"/>
      <c r="F32" s="7"/>
      <c r="G32" s="7"/>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row>
    <row r="33" spans="1:201">
      <c r="A33" s="5" t="s">
        <v>297</v>
      </c>
      <c r="B33" s="32" t="s">
        <v>186</v>
      </c>
      <c r="C33" s="7"/>
      <c r="D33" s="7"/>
      <c r="E33" s="7"/>
      <c r="F33" s="7"/>
      <c r="G33" s="7"/>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row>
    <row r="34" spans="1:201">
      <c r="A34" s="5" t="s">
        <v>219</v>
      </c>
      <c r="B34" s="32" t="s">
        <v>262</v>
      </c>
      <c r="C34" s="7"/>
      <c r="D34" s="7"/>
      <c r="E34" s="7"/>
      <c r="F34" s="7"/>
      <c r="G34" s="7"/>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row>
    <row r="35" spans="1:201">
      <c r="A35" s="5" t="s">
        <v>266</v>
      </c>
      <c r="B35" s="32" t="s">
        <v>263</v>
      </c>
      <c r="C35" s="2"/>
      <c r="D35" s="2"/>
      <c r="E35" s="2"/>
      <c r="F35" s="7"/>
      <c r="G35" s="7"/>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row>
    <row r="36" spans="1:201">
      <c r="A36" s="5" t="s">
        <v>269</v>
      </c>
      <c r="B36" s="32" t="s">
        <v>264</v>
      </c>
      <c r="C36" s="2"/>
      <c r="D36" s="2"/>
      <c r="E36" s="2"/>
      <c r="F36" s="2"/>
      <c r="G36" s="2"/>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row>
    <row r="37" spans="1:201">
      <c r="A37" s="5" t="s">
        <v>267</v>
      </c>
      <c r="B37" s="32" t="s">
        <v>361</v>
      </c>
      <c r="C37" s="2"/>
      <c r="D37" s="2"/>
      <c r="E37" s="2"/>
      <c r="F37" s="2"/>
      <c r="G37" s="2"/>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row>
    <row r="38" spans="1:201">
      <c r="A38" s="31" t="s">
        <v>268</v>
      </c>
      <c r="B38" s="115" t="s">
        <v>257</v>
      </c>
      <c r="C38" s="116"/>
      <c r="D38" s="116"/>
      <c r="E38" s="116"/>
      <c r="F38" s="116"/>
      <c r="G38" s="116"/>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row>
    <row r="39" spans="1:201" ht="13" customHeight="1">
      <c r="A39" s="5" t="s">
        <v>220</v>
      </c>
      <c r="B39" s="32" t="s">
        <v>174</v>
      </c>
      <c r="C39" s="2"/>
      <c r="D39" s="2"/>
      <c r="E39" s="2"/>
      <c r="F39" s="2"/>
      <c r="G39" s="2"/>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row>
    <row r="40" spans="1:201" ht="13" customHeight="1">
      <c r="A40" s="5" t="s">
        <v>175</v>
      </c>
      <c r="B40" s="32" t="s">
        <v>239</v>
      </c>
      <c r="C40" s="2"/>
      <c r="D40" s="2"/>
      <c r="E40" s="2"/>
      <c r="F40" s="2"/>
      <c r="G40" s="2"/>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row>
    <row r="41" spans="1:201">
      <c r="A41" s="5" t="s">
        <v>221</v>
      </c>
      <c r="B41" s="32" t="s">
        <v>241</v>
      </c>
      <c r="C41" s="2"/>
      <c r="D41" s="2"/>
      <c r="E41" s="2"/>
      <c r="F41" s="2"/>
      <c r="G41" s="2"/>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row>
    <row r="42" spans="1:201">
      <c r="A42" s="29"/>
      <c r="B42" s="29"/>
      <c r="C42" s="29"/>
      <c r="D42" s="29"/>
      <c r="E42" s="29"/>
      <c r="F42" s="29"/>
      <c r="G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row>
    <row r="43" spans="1:201">
      <c r="A43" s="33"/>
      <c r="B43" s="34"/>
      <c r="C43" s="29"/>
      <c r="D43" s="29"/>
      <c r="E43" s="29"/>
      <c r="F43" s="29"/>
      <c r="G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row>
    <row r="44" spans="1:201">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row>
  </sheetData>
  <sheetCalcPr fullCalcOnLoad="1"/>
  <mergeCells count="1">
    <mergeCell ref="B38:G38"/>
  </mergeCells>
  <phoneticPr fontId="1" type="noConversion"/>
  <pageMargins left="0.75" right="0.75" top="1" bottom="1" header="0.5" footer="0.5"/>
  <pageSetup scale="84" orientation="landscape" horizontalDpi="4294967292" verticalDpi="4294967292"/>
  <extLs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169</v>
      </c>
      <c r="C1" s="8" t="s">
        <v>356</v>
      </c>
      <c r="D1" s="5" t="s">
        <v>144</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v>
      </c>
      <c r="C11" s="14" t="str">
        <f>IF(B11=0,"-",IF(B11="Touch","-",IF(B11=1,"Meter","Meters")))</f>
        <v>Meter</v>
      </c>
      <c r="D11" s="15">
        <f>IF(B11="Touch",1,IF(B11="Self",1,LOOKUP(B11,Tables!$G$2:$G$21,Tables!$H$2:$H$21)))</f>
        <v>2</v>
      </c>
      <c r="F11" s="5" t="s">
        <v>321</v>
      </c>
    </row>
    <row r="12" spans="1:6">
      <c r="A12" s="16" t="s">
        <v>268</v>
      </c>
      <c r="B12" s="17" t="s">
        <v>280</v>
      </c>
      <c r="C12" s="17" t="s">
        <v>323</v>
      </c>
      <c r="D12" s="19">
        <f>IF(B12="Instantaneous",1,IF(B12="Permanent",14,IF(C12="Round",LOOKUP(B12,Tables!$J$2:$J$10,Tables!$K$2:$K$10),IF(C12="Minute",LOOKUP(B12,Tables!$J$11:$J$15,Tables!K$11:K$15),IF(C12="Hour",7,LOOKUP(C12,Tables!$I$16:$I$20,Tables!$K$16:$K$20))))))</f>
        <v>14</v>
      </c>
    </row>
    <row r="13" spans="1:6">
      <c r="A13" s="13" t="s">
        <v>250</v>
      </c>
      <c r="B13" s="56" t="str">
        <f>D1</f>
        <v>Mental/Communication</v>
      </c>
      <c r="C13" s="14" t="s">
        <v>295</v>
      </c>
      <c r="D13" s="15">
        <f>LOOKUP(B13,Tables!$N$2:$N$9,Tables!$O$2:$O$9)</f>
        <v>1</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1" t="s">
        <v>222</v>
      </c>
      <c r="B16" s="23"/>
      <c r="C16" s="23"/>
      <c r="D16" s="23">
        <f>IF(SUM(D4:D15)&lt;1,1,(SUM(D4:D15)))</f>
        <v>22</v>
      </c>
      <c r="F16" s="6" t="s">
        <v>166</v>
      </c>
    </row>
    <row r="17" spans="1:7" ht="12" customHeight="1">
      <c r="B17" s="7"/>
      <c r="C17" s="7"/>
      <c r="D17" s="7"/>
      <c r="E17" s="7"/>
      <c r="F17" s="5" t="s">
        <v>336</v>
      </c>
    </row>
    <row r="18" spans="1:7">
      <c r="A18" s="2" t="s">
        <v>221</v>
      </c>
      <c r="B18" s="24" t="str">
        <f>B15+C15&amp;"d6"</f>
        <v>8d6</v>
      </c>
      <c r="C18" s="25" t="s">
        <v>223</v>
      </c>
      <c r="D18" s="7"/>
      <c r="E18" s="7"/>
    </row>
    <row r="19" spans="1:7">
      <c r="A19" s="2" t="s">
        <v>332</v>
      </c>
      <c r="B19" s="24">
        <f t="shared" ref="B19:B20" si="0">IF(G19=0,1,G19)</f>
        <v>22</v>
      </c>
      <c r="C19" s="25" t="s">
        <v>204</v>
      </c>
      <c r="D19" s="7"/>
      <c r="E19" s="7"/>
      <c r="F19" s="57" t="s">
        <v>187</v>
      </c>
      <c r="G19" s="58">
        <f>IF(Calculator!$F$3&gt;0,LOOKUP(Calculator!$F$3,Tables!$R$2:R$21,Tables!$U$2:$U$21)+D16,LOOKUP(Calculator!$F$2,Tables!$R$2:$R$21,Tables!$U$2:$U$21)+D16)</f>
        <v>22</v>
      </c>
    </row>
    <row r="20" spans="1:7">
      <c r="A20" s="2" t="s">
        <v>188</v>
      </c>
      <c r="B20" s="24">
        <f t="shared" si="0"/>
        <v>22</v>
      </c>
      <c r="C20" s="25" t="s">
        <v>365</v>
      </c>
      <c r="D20" s="7"/>
      <c r="E20" s="7"/>
      <c r="F20" s="57" t="s">
        <v>189</v>
      </c>
      <c r="G20" s="58">
        <f>IF(Calculator!$F$3&gt;0,LOOKUP(Calculator!$F$3,Tables!$R$2:R$21,Tables!$S$2:$S$21)+D16,LOOKUP(Calculator!$F$2,Tables!$R$2:$R$21,Tables!$S$2:$S$21)+D16)</f>
        <v>22</v>
      </c>
    </row>
    <row r="21" spans="1:7">
      <c r="A21" s="2" t="s">
        <v>261</v>
      </c>
      <c r="B21" s="26">
        <f>ROUND(D16/5,0)</f>
        <v>4</v>
      </c>
      <c r="C21" s="25" t="s">
        <v>190</v>
      </c>
      <c r="D21" s="7"/>
      <c r="E21" s="7"/>
      <c r="G21" s="7"/>
    </row>
    <row r="22" spans="1:7">
      <c r="A22" s="2" t="s">
        <v>191</v>
      </c>
      <c r="B22" s="24">
        <f>IF(G22=0,1,G22)</f>
        <v>4</v>
      </c>
      <c r="C22" s="25" t="s">
        <v>363</v>
      </c>
      <c r="D22" s="7"/>
      <c r="E22" s="7"/>
      <c r="F22" s="57" t="s">
        <v>141</v>
      </c>
      <c r="G22" s="58">
        <f>IF(Calculator!$F$3&gt;0,LOOKUP(Calculator!$F$3,Tables!$R$2:$R$21,Tables!$T$2:$T$21)+B21,LOOKUP(Calculator!$F$2,Tables!$R$2:$R$21,Tables!$T$2:$T$21)+B21)</f>
        <v>4</v>
      </c>
    </row>
    <row r="23" spans="1:7">
      <c r="A23" s="2" t="s">
        <v>210</v>
      </c>
      <c r="B23" s="26" t="str">
        <f>B10</f>
        <v>Full</v>
      </c>
      <c r="C23" s="25" t="s">
        <v>240</v>
      </c>
    </row>
    <row r="24" spans="1:7">
      <c r="B24" s="27"/>
      <c r="C24" s="25"/>
    </row>
    <row r="25" spans="1:7" ht="144" customHeight="1">
      <c r="A25" s="116" t="s">
        <v>22</v>
      </c>
      <c r="B25" s="116"/>
      <c r="C25" s="116"/>
      <c r="D25" s="116"/>
      <c r="E25" s="120"/>
    </row>
    <row r="26" spans="1:7">
      <c r="A26" s="1" t="s">
        <v>382</v>
      </c>
      <c r="B26" s="5" t="s">
        <v>76</v>
      </c>
      <c r="C26" s="8" t="s">
        <v>356</v>
      </c>
      <c r="D26" s="5" t="s">
        <v>144</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271</v>
      </c>
      <c r="C35" s="17" t="s">
        <v>295</v>
      </c>
      <c r="D35" s="18">
        <f>IF(B35="Full",0,IF(B35="Partial",2,IF(B35="None",5,"ERROR!")))</f>
        <v>0</v>
      </c>
      <c r="F35" s="5" t="s">
        <v>328</v>
      </c>
    </row>
    <row r="36" spans="1:7">
      <c r="A36" s="13" t="s">
        <v>267</v>
      </c>
      <c r="B36" s="14">
        <v>10</v>
      </c>
      <c r="C36" s="14" t="str">
        <f>IF(B36=0,"-",IF(B36="Touch","-",IF(B36=1,"Meter","Meters")))</f>
        <v>Meters</v>
      </c>
      <c r="D36" s="15">
        <f>IF(B36="Touch",1,IF(B36="Self",1,LOOKUP(B36,Tables!$G$2:$G$21,Tables!$H$2:$H$21)))</f>
        <v>3</v>
      </c>
      <c r="F36" s="5" t="s">
        <v>321</v>
      </c>
    </row>
    <row r="37" spans="1:7">
      <c r="A37" s="16" t="s">
        <v>268</v>
      </c>
      <c r="B37" s="17">
        <v>10</v>
      </c>
      <c r="C37" s="17" t="s">
        <v>323</v>
      </c>
      <c r="D37" s="19">
        <f>IF(B37="Instantaneous",1,IF(B37="Permanent",14,IF(C37="Round",LOOKUP(B37,Tables!$J$2:$J$10,Tables!$K$2:$K$10),IF(C37="Minute",LOOKUP(B37,Tables!$J$11:$J$15,Tables!K$11:K$15),IF(C37="Hour",7,LOOKUP(C37,Tables!$I$16:$I$20,Tables!$K$16:$K$20))))))</f>
        <v>4</v>
      </c>
    </row>
    <row r="38" spans="1:7">
      <c r="A38" s="13" t="s">
        <v>250</v>
      </c>
      <c r="B38" s="14" t="str">
        <f>D26</f>
        <v>Mental/Communication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11</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11</v>
      </c>
      <c r="C44" s="25" t="s">
        <v>204</v>
      </c>
      <c r="D44" s="7"/>
      <c r="F44" s="57" t="s">
        <v>187</v>
      </c>
      <c r="G44" s="58">
        <f>IF(Calculator!$F$3&gt;0,LOOKUP(Calculator!$F$3,Tables!$R$2:R$21,Tables!$U$2:$U$21)+D41,LOOKUP(Calculator!$F$2,Tables!$R$2:$R$21,Tables!$U$2:$U$21)+D41)</f>
        <v>11</v>
      </c>
    </row>
    <row r="45" spans="1:7">
      <c r="A45" s="2" t="s">
        <v>188</v>
      </c>
      <c r="B45" s="24">
        <f t="shared" si="1"/>
        <v>11</v>
      </c>
      <c r="C45" s="25" t="s">
        <v>365</v>
      </c>
      <c r="D45" s="7"/>
      <c r="E45" s="7"/>
      <c r="F45" s="57" t="s">
        <v>189</v>
      </c>
      <c r="G45" s="58">
        <f>IF(Calculator!$F$3&gt;0,LOOKUP(Calculator!$F$3,Tables!$R$2:R$21,Tables!$S$2:$S$21)+D41,LOOKUP(Calculator!$F$2,Tables!$R$2:$R$21,Tables!$S$2:$S$21)+D41)</f>
        <v>11</v>
      </c>
    </row>
    <row r="46" spans="1:7">
      <c r="A46" s="2" t="s">
        <v>261</v>
      </c>
      <c r="B46" s="26">
        <f>ROUND(D41/5,0)</f>
        <v>2</v>
      </c>
      <c r="C46" s="25" t="s">
        <v>190</v>
      </c>
      <c r="D46" s="7"/>
      <c r="E46" s="7"/>
      <c r="G46" s="7"/>
    </row>
    <row r="47" spans="1:7">
      <c r="A47" s="2" t="s">
        <v>191</v>
      </c>
      <c r="B47" s="24">
        <f>IF(G47=0,1,G47)</f>
        <v>2</v>
      </c>
      <c r="C47" s="25" t="s">
        <v>363</v>
      </c>
      <c r="D47" s="7"/>
      <c r="F47" s="57" t="s">
        <v>141</v>
      </c>
      <c r="G47" s="58">
        <f>IF(Calculator!$F$3&gt;0,LOOKUP(Calculator!$F$3,Tables!$R$2:$R$21,Tables!$T$2:$T$21)+B46,LOOKUP(Calculator!$F$2,Tables!$R$2:$R$21,Tables!$T$2:$T$21)+B46)</f>
        <v>2</v>
      </c>
    </row>
    <row r="48" spans="1:7">
      <c r="A48" s="2" t="s">
        <v>210</v>
      </c>
      <c r="B48" s="26" t="str">
        <f>B35</f>
        <v>Full</v>
      </c>
      <c r="C48" s="25" t="s">
        <v>240</v>
      </c>
      <c r="D48" s="7"/>
    </row>
    <row r="49" spans="1:6">
      <c r="B49" s="27"/>
      <c r="C49" s="25"/>
      <c r="D49" s="7"/>
    </row>
    <row r="50" spans="1:6" ht="144" customHeight="1">
      <c r="A50" s="116" t="s">
        <v>43</v>
      </c>
      <c r="B50" s="116"/>
      <c r="C50" s="116"/>
      <c r="D50" s="116"/>
      <c r="E50" s="120"/>
    </row>
    <row r="51" spans="1:6">
      <c r="A51" s="1" t="s">
        <v>382</v>
      </c>
      <c r="B51" s="5" t="s">
        <v>171</v>
      </c>
      <c r="C51" s="8" t="s">
        <v>356</v>
      </c>
      <c r="D51" s="5" t="s">
        <v>144</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271</v>
      </c>
      <c r="C60" s="17" t="s">
        <v>295</v>
      </c>
      <c r="D60" s="18">
        <f>IF(B60="Full",0,IF(B60="Partial",2,IF(B60="None",5,"ERROR!")))</f>
        <v>0</v>
      </c>
      <c r="F60" s="5" t="s">
        <v>328</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Mental/Communication</v>
      </c>
      <c r="C63" s="14" t="s">
        <v>295</v>
      </c>
      <c r="D63" s="15">
        <f>LOOKUP(B63,Tables!$N$2:$N$9,Tables!$O$2:$O$9)</f>
        <v>1</v>
      </c>
      <c r="F63" s="4" t="s">
        <v>287</v>
      </c>
    </row>
    <row r="64" spans="1:6">
      <c r="A64" s="16" t="s">
        <v>202</v>
      </c>
      <c r="B64" s="17" t="s">
        <v>407</v>
      </c>
      <c r="C64" s="17" t="s">
        <v>295</v>
      </c>
      <c r="D64" s="18">
        <f>LOOKUP(B64,Tables!$P$2:$P$5,Tables!$Q$2:$Q$5)</f>
        <v>-4</v>
      </c>
      <c r="F64" s="6" t="s">
        <v>407</v>
      </c>
    </row>
    <row r="65" spans="1:7" ht="13" thickBot="1">
      <c r="A65" s="20" t="s">
        <v>251</v>
      </c>
      <c r="B65" s="21">
        <v>7</v>
      </c>
      <c r="C65" s="21">
        <f>IF(SUM(B55:B57)&gt;0,"+"&amp;SUM(B55:B57),0)</f>
        <v>0</v>
      </c>
      <c r="D65" s="22">
        <f>B65</f>
        <v>7</v>
      </c>
      <c r="F65" s="6" t="s">
        <v>338</v>
      </c>
    </row>
    <row r="66" spans="1:7">
      <c r="A66" s="1" t="s">
        <v>222</v>
      </c>
      <c r="B66" s="23"/>
      <c r="C66" s="23"/>
      <c r="D66" s="23">
        <f>IF(SUM(D54:D65)&lt;1,1,(SUM(D54:D65)))</f>
        <v>11</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2">IF(G69=0,1,G69)</f>
        <v>11</v>
      </c>
      <c r="C69" s="25" t="s">
        <v>204</v>
      </c>
      <c r="D69" s="7"/>
      <c r="F69" s="57" t="s">
        <v>187</v>
      </c>
      <c r="G69" s="58">
        <f>IF(Calculator!$F$3&gt;0,LOOKUP(Calculator!$F$3,Tables!$R$2:R$21,Tables!$U$2:$U$21)+D66,LOOKUP(Calculator!$F$2,Tables!$R$2:$R$21,Tables!$U$2:$U$21)+D66)</f>
        <v>11</v>
      </c>
    </row>
    <row r="70" spans="1:7">
      <c r="A70" s="2" t="s">
        <v>188</v>
      </c>
      <c r="B70" s="24">
        <f t="shared" si="2"/>
        <v>11</v>
      </c>
      <c r="C70" s="25" t="s">
        <v>365</v>
      </c>
      <c r="D70" s="7"/>
      <c r="E70" s="7"/>
      <c r="F70" s="57" t="s">
        <v>189</v>
      </c>
      <c r="G70" s="58">
        <f>IF(Calculator!$F$3&gt;0,LOOKUP(Calculator!$F$3,Tables!$R$2:R$21,Tables!$S$2:$S$21)+D66,LOOKUP(Calculator!$F$2,Tables!$R$2:$R$21,Tables!$S$2:$S$21)+D66)</f>
        <v>11</v>
      </c>
    </row>
    <row r="71" spans="1:7">
      <c r="A71" s="2" t="s">
        <v>261</v>
      </c>
      <c r="B71" s="26">
        <f>ROUND(D66/5,0)</f>
        <v>2</v>
      </c>
      <c r="C71" s="25" t="s">
        <v>190</v>
      </c>
      <c r="D71" s="7"/>
      <c r="E71" s="7"/>
      <c r="G71" s="7"/>
    </row>
    <row r="72" spans="1:7">
      <c r="A72" s="2" t="s">
        <v>191</v>
      </c>
      <c r="B72" s="24">
        <f>IF(G72=0,1,G72)</f>
        <v>2</v>
      </c>
      <c r="C72" s="25" t="s">
        <v>363</v>
      </c>
      <c r="D72" s="7"/>
      <c r="F72" s="57" t="s">
        <v>141</v>
      </c>
      <c r="G72" s="58">
        <f>IF(Calculator!$F$3&gt;0,LOOKUP(Calculator!$F$3,Tables!$R$2:$R$21,Tables!$T$2:$T$21)+B71,LOOKUP(Calculator!$F$2,Tables!$R$2:$R$21,Tables!$T$2:$T$21)+B71)</f>
        <v>2</v>
      </c>
    </row>
    <row r="73" spans="1:7">
      <c r="A73" s="2" t="s">
        <v>210</v>
      </c>
      <c r="B73" s="26" t="str">
        <f>B60</f>
        <v>Full</v>
      </c>
      <c r="C73" s="25" t="s">
        <v>240</v>
      </c>
    </row>
    <row r="74" spans="1:7">
      <c r="B74" s="27"/>
      <c r="C74" s="25"/>
    </row>
    <row r="75" spans="1:7" ht="144" customHeight="1">
      <c r="A75" s="119" t="s">
        <v>42</v>
      </c>
      <c r="B75" s="116"/>
      <c r="C75" s="116"/>
      <c r="D75" s="116"/>
      <c r="E75" s="120"/>
    </row>
    <row r="76" spans="1:7">
      <c r="A76" s="1" t="s">
        <v>382</v>
      </c>
      <c r="B76" s="5" t="s">
        <v>192</v>
      </c>
      <c r="C76" s="8" t="s">
        <v>356</v>
      </c>
      <c r="D76" s="5" t="s">
        <v>144</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271</v>
      </c>
      <c r="C85" s="17" t="s">
        <v>295</v>
      </c>
      <c r="D85" s="18">
        <f>IF(B85="Full",0,IF(B85="Partial",2,IF(B85="None",5,"ERROR!")))</f>
        <v>0</v>
      </c>
      <c r="F85" s="5" t="s">
        <v>328</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56" t="str">
        <f>D76</f>
        <v>Mental/Communication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9</v>
      </c>
      <c r="C90" s="21">
        <f>IF(SUM(B80:B82)&gt;0,"+"&amp;SUM(B80:B82),0)</f>
        <v>0</v>
      </c>
      <c r="D90" s="22">
        <f>B90</f>
        <v>9</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9d6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7">
      <c r="A97" s="2" t="s">
        <v>191</v>
      </c>
      <c r="B97" s="24">
        <f>IF(G97=0,1,G97)</f>
        <v>3</v>
      </c>
      <c r="C97" s="25" t="s">
        <v>363</v>
      </c>
      <c r="D97" s="7"/>
      <c r="F97" s="57" t="s">
        <v>141</v>
      </c>
      <c r="G97" s="58">
        <f>IF(Calculator!$F$3&gt;0,LOOKUP(Calculator!$F$3,Tables!$R$2:$R$21,Tables!$T$2:$T$21)+B96,LOOKUP(Calculator!$F$2,Tables!$R$2:$R$21,Tables!$T$2:$T$21)+B96)</f>
        <v>3</v>
      </c>
    </row>
    <row r="98" spans="1:7">
      <c r="A98" s="2" t="s">
        <v>210</v>
      </c>
      <c r="B98" s="26" t="str">
        <f>B85</f>
        <v>Full</v>
      </c>
      <c r="C98" s="25" t="s">
        <v>240</v>
      </c>
      <c r="D98" s="7"/>
    </row>
    <row r="99" spans="1:7">
      <c r="B99" s="27"/>
      <c r="C99" s="25"/>
      <c r="D99" s="7"/>
    </row>
    <row r="100" spans="1:7" ht="144" customHeight="1">
      <c r="A100" s="116" t="s">
        <v>24</v>
      </c>
      <c r="B100" s="116"/>
      <c r="C100" s="116"/>
      <c r="D100" s="116"/>
      <c r="E100" s="120"/>
    </row>
    <row r="101" spans="1:7">
      <c r="A101" s="1" t="s">
        <v>382</v>
      </c>
      <c r="B101" s="5" t="s">
        <v>303</v>
      </c>
      <c r="C101" s="8" t="s">
        <v>356</v>
      </c>
      <c r="D101" s="5" t="s">
        <v>144</v>
      </c>
    </row>
    <row r="102" spans="1:7" ht="12" customHeight="1">
      <c r="B102" s="7"/>
      <c r="C102" s="7"/>
      <c r="D102" s="7"/>
    </row>
    <row r="103" spans="1:7" ht="13" thickBot="1">
      <c r="A103" s="4" t="s">
        <v>358</v>
      </c>
      <c r="B103" s="9" t="s">
        <v>359</v>
      </c>
      <c r="C103" s="9" t="s">
        <v>205</v>
      </c>
      <c r="D103" s="9"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Mental/Communication</v>
      </c>
      <c r="C113" s="14" t="s">
        <v>295</v>
      </c>
      <c r="D113" s="15">
        <f>LOOKUP(B113,Tables!$N$2:$N$9,Tables!$O$2:$O$9)</f>
        <v>1</v>
      </c>
      <c r="F113" s="4" t="s">
        <v>287</v>
      </c>
    </row>
    <row r="114" spans="1:7">
      <c r="A114" s="16" t="s">
        <v>202</v>
      </c>
      <c r="B114" s="17" t="s">
        <v>407</v>
      </c>
      <c r="C114" s="17" t="s">
        <v>295</v>
      </c>
      <c r="D114" s="18">
        <f>LOOKUP(B114,Tables!$P$2:$P$5,Tables!$Q$2:$Q$5)</f>
        <v>-4</v>
      </c>
      <c r="F114" s="6" t="s">
        <v>407</v>
      </c>
    </row>
    <row r="115" spans="1:7" ht="13" thickBot="1">
      <c r="A115" s="20" t="s">
        <v>251</v>
      </c>
      <c r="B115" s="21">
        <v>4</v>
      </c>
      <c r="C115" s="21">
        <f>IF(SUM(B105:B107)&gt;0,"+"&amp;SUM(B105:B107),0)</f>
        <v>0</v>
      </c>
      <c r="D115" s="22">
        <f>B115</f>
        <v>4</v>
      </c>
      <c r="F115" s="6" t="s">
        <v>338</v>
      </c>
    </row>
    <row r="116" spans="1:7">
      <c r="A116" s="4" t="s">
        <v>222</v>
      </c>
      <c r="B116" s="9"/>
      <c r="C116" s="9"/>
      <c r="D116" s="23">
        <f>IF(SUM(D104:D115)&lt;1,1,(SUM(D104:D115)))</f>
        <v>8</v>
      </c>
      <c r="F116" s="6" t="s">
        <v>166</v>
      </c>
    </row>
    <row r="117" spans="1:7" ht="12" customHeight="1">
      <c r="B117" s="7"/>
      <c r="C117" s="7"/>
      <c r="D117" s="7"/>
      <c r="E117" s="7"/>
      <c r="F117" s="5" t="s">
        <v>336</v>
      </c>
    </row>
    <row r="118" spans="1:7">
      <c r="A118" s="2" t="s">
        <v>221</v>
      </c>
      <c r="B118" s="24" t="str">
        <f>B115+C115&amp;"d6"</f>
        <v>4d6</v>
      </c>
      <c r="C118" s="25" t="s">
        <v>223</v>
      </c>
      <c r="D118" s="7"/>
      <c r="E118" s="7"/>
      <c r="G118" s="7"/>
    </row>
    <row r="119" spans="1:7">
      <c r="A119" s="2" t="s">
        <v>332</v>
      </c>
      <c r="B119" s="24">
        <f t="shared" ref="B119:B120" si="4">IF(G119=0,1,G119)</f>
        <v>8</v>
      </c>
      <c r="C119" s="25" t="s">
        <v>204</v>
      </c>
      <c r="D119" s="7"/>
      <c r="E119" s="7"/>
      <c r="F119" s="57" t="s">
        <v>187</v>
      </c>
      <c r="G119" s="58">
        <f>IF(Calculator!$F$3&gt;0,LOOKUP(Calculator!$F$3,Tables!$R$2:R$21,Tables!$U$2:$U$21)+D116,LOOKUP(Calculator!$F$2,Tables!$R$2:$R$21,Tables!$U$2:$U$21)+D116)</f>
        <v>8</v>
      </c>
    </row>
    <row r="120" spans="1:7">
      <c r="A120" s="2" t="s">
        <v>188</v>
      </c>
      <c r="B120" s="24">
        <f t="shared" si="4"/>
        <v>8</v>
      </c>
      <c r="C120" s="25" t="s">
        <v>365</v>
      </c>
      <c r="D120" s="7"/>
      <c r="E120" s="7"/>
      <c r="F120" s="57" t="s">
        <v>189</v>
      </c>
      <c r="G120" s="58">
        <f>IF(Calculator!$F$3&gt;0,LOOKUP(Calculator!$F$3,Tables!$R$2:R$21,Tables!$S$2:$S$21)+D116,LOOKUP(Calculator!$F$2,Tables!$R$2:$R$21,Tables!$S$2:$S$21)+D116)</f>
        <v>8</v>
      </c>
    </row>
    <row r="121" spans="1:7">
      <c r="A121" s="2" t="s">
        <v>261</v>
      </c>
      <c r="B121" s="26">
        <f>ROUND(D116/5,0)</f>
        <v>2</v>
      </c>
      <c r="C121" s="25" t="s">
        <v>190</v>
      </c>
      <c r="D121" s="7"/>
      <c r="E121" s="7"/>
      <c r="G121" s="7"/>
    </row>
    <row r="122" spans="1:7">
      <c r="A122" s="2" t="s">
        <v>191</v>
      </c>
      <c r="B122" s="24">
        <f>IF(G122=0,1,G122)</f>
        <v>2</v>
      </c>
      <c r="C122" s="25" t="s">
        <v>363</v>
      </c>
      <c r="D122" s="7"/>
      <c r="E122" s="7"/>
      <c r="F122" s="57" t="s">
        <v>141</v>
      </c>
      <c r="G122" s="58">
        <f>IF(Calculator!$F$3&gt;0,LOOKUP(Calculator!$F$3,Tables!$R$2:$R$21,Tables!$T$2:$T$21)+B121,LOOKUP(Calculator!$F$2,Tables!$R$2:$R$21,Tables!$T$2:$T$21)+B121)</f>
        <v>2</v>
      </c>
    </row>
    <row r="123" spans="1:7">
      <c r="A123" s="2" t="s">
        <v>210</v>
      </c>
      <c r="B123" s="26" t="str">
        <f>B110</f>
        <v>Full</v>
      </c>
      <c r="C123" s="25" t="s">
        <v>240</v>
      </c>
      <c r="D123" s="7"/>
      <c r="E123" s="7"/>
      <c r="F123" s="7"/>
      <c r="G123" s="7"/>
    </row>
    <row r="124" spans="1:7">
      <c r="B124" s="27"/>
      <c r="C124" s="25"/>
      <c r="D124" s="7"/>
      <c r="E124" s="7"/>
      <c r="F124" s="7"/>
      <c r="G124" s="7"/>
    </row>
    <row r="125" spans="1:7" ht="144" customHeight="1">
      <c r="A125" s="119" t="s">
        <v>40</v>
      </c>
      <c r="B125" s="116"/>
      <c r="C125" s="116"/>
      <c r="D125" s="116"/>
      <c r="E125" s="120"/>
    </row>
    <row r="126" spans="1:7">
      <c r="A126" s="1" t="s">
        <v>382</v>
      </c>
      <c r="B126" s="5" t="s">
        <v>193</v>
      </c>
      <c r="C126" s="8" t="s">
        <v>356</v>
      </c>
      <c r="D126" s="5" t="s">
        <v>144</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10</v>
      </c>
      <c r="C136" s="14" t="s">
        <v>247</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Mental/Communication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10</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10</v>
      </c>
      <c r="C144" s="25" t="s">
        <v>204</v>
      </c>
      <c r="D144" s="7"/>
      <c r="F144" s="57" t="s">
        <v>187</v>
      </c>
      <c r="G144" s="58">
        <f>IF(Calculator!$F$3&gt;0,LOOKUP(Calculator!$F$3,Tables!$R$2:R$21,Tables!$U$2:$U$21)+D141,LOOKUP(Calculator!$F$2,Tables!$R$2:$R$21,Tables!$U$2:$U$21)+D141)</f>
        <v>10</v>
      </c>
    </row>
    <row r="145" spans="1:7">
      <c r="A145" s="2" t="s">
        <v>188</v>
      </c>
      <c r="B145" s="24">
        <f t="shared" si="5"/>
        <v>10</v>
      </c>
      <c r="C145" s="25" t="s">
        <v>365</v>
      </c>
      <c r="D145" s="7"/>
      <c r="E145" s="7"/>
      <c r="F145" s="57" t="s">
        <v>189</v>
      </c>
      <c r="G145" s="58">
        <f>IF(Calculator!$F$3&gt;0,LOOKUP(Calculator!$F$3,Tables!$R$2:R$21,Tables!$S$2:$S$21)+D141,LOOKUP(Calculator!$F$2,Tables!$R$2:$R$21,Tables!$S$2:$S$21)+D141)</f>
        <v>10</v>
      </c>
    </row>
    <row r="146" spans="1:7">
      <c r="A146" s="2" t="s">
        <v>261</v>
      </c>
      <c r="B146" s="26">
        <f>ROUND(D141/5,0)</f>
        <v>2</v>
      </c>
      <c r="C146" s="25" t="s">
        <v>190</v>
      </c>
      <c r="D146" s="7"/>
      <c r="E146" s="7"/>
      <c r="G146" s="7"/>
    </row>
    <row r="147" spans="1:7">
      <c r="A147" s="2" t="s">
        <v>191</v>
      </c>
      <c r="B147" s="24">
        <f>IF(G147=0,1,G147)</f>
        <v>2</v>
      </c>
      <c r="C147" s="25" t="s">
        <v>363</v>
      </c>
      <c r="D147" s="7"/>
      <c r="F147" s="57" t="s">
        <v>141</v>
      </c>
      <c r="G147" s="58">
        <f>IF(Calculator!$F$3&gt;0,LOOKUP(Calculator!$F$3,Tables!$R$2:$R$21,Tables!$T$2:$T$21)+B146,LOOKUP(Calculator!$F$2,Tables!$R$2:$R$21,Tables!$T$2:$T$21)+B146)</f>
        <v>2</v>
      </c>
    </row>
    <row r="148" spans="1:7">
      <c r="A148" s="2" t="s">
        <v>210</v>
      </c>
      <c r="B148" s="26" t="str">
        <f>B135</f>
        <v>Full</v>
      </c>
      <c r="C148" s="25" t="s">
        <v>240</v>
      </c>
    </row>
    <row r="149" spans="1:7" ht="12" customHeight="1">
      <c r="B149" s="27"/>
      <c r="C149" s="25"/>
    </row>
    <row r="150" spans="1:7" ht="144" customHeight="1">
      <c r="A150" s="119" t="s">
        <v>41</v>
      </c>
      <c r="B150" s="116"/>
      <c r="C150" s="116"/>
      <c r="D150" s="116"/>
      <c r="E150" s="120"/>
    </row>
    <row r="151" spans="1:7">
      <c r="A151" s="1" t="s">
        <v>382</v>
      </c>
      <c r="B151" s="5" t="s">
        <v>173</v>
      </c>
      <c r="C151" s="8" t="s">
        <v>356</v>
      </c>
      <c r="D151" s="5" t="s">
        <v>144</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t="s">
        <v>280</v>
      </c>
      <c r="C162" s="17" t="s">
        <v>212</v>
      </c>
      <c r="D162" s="19">
        <f>IF(B162="Instantaneous",1,IF(B162="Permanent",14,IF(C162="Round",LOOKUP(B162,Tables!$J$2:$J$10,Tables!$K$2:$K$10),IF(C162="Minute",LOOKUP(B162,Tables!$J$11:$J$15,Tables!K$11:K$15),IF(C162="Hour",7,LOOKUP(C162,Tables!$I$16:$I$20,Tables!$K$16:$K$20))))))</f>
        <v>14</v>
      </c>
    </row>
    <row r="163" spans="1:7">
      <c r="A163" s="13" t="s">
        <v>250</v>
      </c>
      <c r="B163" s="14" t="str">
        <f>D151</f>
        <v>Mental/Communication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0</v>
      </c>
      <c r="C165" s="21">
        <f>IF(SUM(B155:B157)&gt;0,"+"&amp;SUM(B155:B157),0)</f>
        <v>0</v>
      </c>
      <c r="D165" s="22">
        <f>B165</f>
        <v>0</v>
      </c>
      <c r="F165" s="6" t="s">
        <v>338</v>
      </c>
    </row>
    <row r="166" spans="1:7">
      <c r="A166" s="1" t="s">
        <v>222</v>
      </c>
      <c r="B166" s="23"/>
      <c r="C166" s="23"/>
      <c r="D166" s="23">
        <f>IF(SUM(D154:D165)&lt;1,1,(SUM(D154:D165)))</f>
        <v>18</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18</v>
      </c>
      <c r="C169" s="25" t="s">
        <v>204</v>
      </c>
      <c r="D169" s="7"/>
      <c r="F169" s="57" t="s">
        <v>187</v>
      </c>
      <c r="G169" s="58">
        <f>IF(Calculator!$F$3&gt;0,LOOKUP(Calculator!$F$3,Tables!$R$2:R$21,Tables!$U$2:$U$21)+D166,LOOKUP(Calculator!$F$2,Tables!$R$2:$R$21,Tables!$U$2:$U$21)+D166)</f>
        <v>18</v>
      </c>
    </row>
    <row r="170" spans="1:7">
      <c r="A170" s="2" t="s">
        <v>188</v>
      </c>
      <c r="B170" s="24">
        <f t="shared" si="6"/>
        <v>18</v>
      </c>
      <c r="C170" s="25" t="s">
        <v>365</v>
      </c>
      <c r="D170" s="7"/>
      <c r="E170" s="7"/>
      <c r="F170" s="57" t="s">
        <v>189</v>
      </c>
      <c r="G170" s="58">
        <f>IF(Calculator!$F$3&gt;0,LOOKUP(Calculator!$F$3,Tables!$R$2:R$21,Tables!$S$2:$S$21)+D166,LOOKUP(Calculator!$F$2,Tables!$R$2:$R$21,Tables!$S$2:$S$21)+D166)</f>
        <v>18</v>
      </c>
    </row>
    <row r="171" spans="1:7">
      <c r="A171" s="2" t="s">
        <v>261</v>
      </c>
      <c r="B171" s="26">
        <f>ROUND(D166/5,0)</f>
        <v>4</v>
      </c>
      <c r="C171" s="25" t="s">
        <v>190</v>
      </c>
      <c r="D171" s="7"/>
      <c r="E171" s="7"/>
      <c r="G171" s="7"/>
    </row>
    <row r="172" spans="1:7">
      <c r="A172" s="2" t="s">
        <v>191</v>
      </c>
      <c r="B172" s="24">
        <f>IF(G172=0,1,G172)</f>
        <v>4</v>
      </c>
      <c r="C172" s="25" t="s">
        <v>363</v>
      </c>
      <c r="D172" s="7"/>
      <c r="F172" s="57" t="s">
        <v>141</v>
      </c>
      <c r="G172" s="58">
        <f>IF(Calculator!$F$3&gt;0,LOOKUP(Calculator!$F$3,Tables!$R$2:$R$21,Tables!$T$2:$T$21)+B171,LOOKUP(Calculator!$F$2,Tables!$R$2:$R$21,Tables!$T$2:$T$21)+B171)</f>
        <v>4</v>
      </c>
    </row>
    <row r="173" spans="1:7" ht="12" customHeight="1">
      <c r="A173" s="2" t="s">
        <v>210</v>
      </c>
      <c r="B173" s="26" t="str">
        <f>B160</f>
        <v>None</v>
      </c>
      <c r="C173" s="25" t="s">
        <v>240</v>
      </c>
    </row>
    <row r="174" spans="1:7" ht="12" customHeight="1">
      <c r="B174" s="27"/>
      <c r="C174" s="25"/>
    </row>
    <row r="175" spans="1:7" ht="144" customHeight="1">
      <c r="A175" s="119" t="s">
        <v>458</v>
      </c>
      <c r="B175" s="116"/>
      <c r="C175" s="116"/>
      <c r="D175" s="116"/>
      <c r="E175" s="120"/>
    </row>
    <row r="176" spans="1:7">
      <c r="A176" s="1" t="s">
        <v>382</v>
      </c>
      <c r="B176" s="5" t="s">
        <v>172</v>
      </c>
      <c r="C176" s="8" t="s">
        <v>356</v>
      </c>
      <c r="D176" s="5" t="s">
        <v>144</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271</v>
      </c>
      <c r="C185" s="17" t="s">
        <v>295</v>
      </c>
      <c r="D185" s="18">
        <f>IF(B185="Full",0,IF(B185="Partial",2,IF(B185="None",5,"ERROR!")))</f>
        <v>0</v>
      </c>
      <c r="F185" s="5" t="s">
        <v>328</v>
      </c>
    </row>
    <row r="186" spans="1:6">
      <c r="A186" s="13" t="s">
        <v>267</v>
      </c>
      <c r="B186" s="14">
        <v>10</v>
      </c>
      <c r="C186" s="14" t="str">
        <f>IF(B186=0,"-",IF(B186="Touch","-",IF(B186=1,"Meter","Meters")))</f>
        <v>Meters</v>
      </c>
      <c r="D186" s="15">
        <f>IF(B186="Touch",1,IF(B186="Self",1,LOOKUP(B186,Tables!$G$2:$G$21,Tables!$H$2:$H$21)))</f>
        <v>3</v>
      </c>
      <c r="F186" s="5" t="s">
        <v>321</v>
      </c>
    </row>
    <row r="187" spans="1:6">
      <c r="A187" s="16" t="s">
        <v>268</v>
      </c>
      <c r="B187" s="17">
        <v>1</v>
      </c>
      <c r="C187" s="17" t="s">
        <v>242</v>
      </c>
      <c r="D187" s="19">
        <f>IF(B187="Instantaneous",1,IF(B187="Permanent",14,IF(C187="Round",LOOKUP(B187,Tables!$J$2:$J$10,Tables!$K$2:$K$10),IF(C187="Minute",LOOKUP(B187,Tables!$J$11:$J$15,Tables!K$11:K$15),IF(C187="Hour",7,LOOKUP(C187,Tables!$I$16:$I$20,Tables!$K$16:$K$20))))))</f>
        <v>7</v>
      </c>
    </row>
    <row r="188" spans="1:6">
      <c r="A188" s="13" t="s">
        <v>250</v>
      </c>
      <c r="B188" s="56" t="str">
        <f>D176</f>
        <v>Mental/Communication</v>
      </c>
      <c r="C188" s="14" t="s">
        <v>295</v>
      </c>
      <c r="D188" s="15">
        <f>LOOKUP(B188,Tables!$N$2:$N$9,Tables!$O$2:$O$9)</f>
        <v>1</v>
      </c>
      <c r="F188" s="4" t="s">
        <v>287</v>
      </c>
    </row>
    <row r="189" spans="1:6">
      <c r="A189" s="16" t="s">
        <v>202</v>
      </c>
      <c r="B189" s="17" t="s">
        <v>407</v>
      </c>
      <c r="C189" s="17" t="s">
        <v>295</v>
      </c>
      <c r="D189" s="18">
        <f>LOOKUP(B189,Tables!$P$2:$P$5,Tables!$Q$2:$Q$5)</f>
        <v>-4</v>
      </c>
      <c r="F189" s="6" t="s">
        <v>407</v>
      </c>
    </row>
    <row r="190" spans="1:6" ht="13" thickBot="1">
      <c r="A190" s="20" t="s">
        <v>251</v>
      </c>
      <c r="B190" s="21">
        <v>10</v>
      </c>
      <c r="C190" s="21">
        <f>IF(SUM(B180:B182)&gt;0,"+"&amp;SUM(B180:B182),0)</f>
        <v>0</v>
      </c>
      <c r="D190" s="22">
        <f>B190</f>
        <v>10</v>
      </c>
      <c r="F190" s="6" t="s">
        <v>338</v>
      </c>
    </row>
    <row r="191" spans="1:6">
      <c r="A191" s="1" t="s">
        <v>222</v>
      </c>
      <c r="B191" s="23"/>
      <c r="C191" s="23"/>
      <c r="D191" s="23">
        <f>IF(SUM(D179:D190)&lt;1,1,(SUM(D179:D190)))</f>
        <v>18</v>
      </c>
      <c r="F191" s="6" t="s">
        <v>166</v>
      </c>
    </row>
    <row r="192" spans="1:6">
      <c r="B192" s="7"/>
      <c r="C192" s="7"/>
      <c r="D192" s="7"/>
      <c r="E192" s="7"/>
      <c r="F192" s="5" t="s">
        <v>336</v>
      </c>
    </row>
    <row r="193" spans="1:7">
      <c r="A193" s="2" t="s">
        <v>221</v>
      </c>
      <c r="B193" s="24" t="str">
        <f>B190+C190&amp;"d6"</f>
        <v>10d6</v>
      </c>
      <c r="C193" s="25" t="s">
        <v>223</v>
      </c>
      <c r="D193" s="7"/>
      <c r="E193" s="7"/>
    </row>
    <row r="194" spans="1:7">
      <c r="A194" s="2" t="s">
        <v>332</v>
      </c>
      <c r="B194" s="24">
        <f t="shared" ref="B194:B195" si="7">IF(G194=0,1,G194)</f>
        <v>18</v>
      </c>
      <c r="C194" s="25" t="s">
        <v>204</v>
      </c>
      <c r="D194" s="7"/>
      <c r="E194" s="7"/>
      <c r="F194" s="57" t="s">
        <v>187</v>
      </c>
      <c r="G194" s="58">
        <f>IF(Calculator!$F$3&gt;0,LOOKUP(Calculator!$F$3,Tables!$R$2:R$21,Tables!$U$2:$U$21)+D191,LOOKUP(Calculator!$F$2,Tables!$R$2:$R$21,Tables!$U$2:$U$21)+D191)</f>
        <v>18</v>
      </c>
    </row>
    <row r="195" spans="1:7">
      <c r="A195" s="2" t="s">
        <v>188</v>
      </c>
      <c r="B195" s="24">
        <f t="shared" si="7"/>
        <v>18</v>
      </c>
      <c r="C195" s="25" t="s">
        <v>365</v>
      </c>
      <c r="D195" s="7"/>
      <c r="E195" s="7"/>
      <c r="F195" s="57" t="s">
        <v>189</v>
      </c>
      <c r="G195" s="58">
        <f>IF(Calculator!$F$3&gt;0,LOOKUP(Calculator!$F$3,Tables!$R$2:R$21,Tables!$S$2:$S$21)+D191,LOOKUP(Calculator!$F$2,Tables!$R$2:$R$21,Tables!$S$2:$S$21)+D191)</f>
        <v>18</v>
      </c>
    </row>
    <row r="196" spans="1:7">
      <c r="A196" s="2" t="s">
        <v>261</v>
      </c>
      <c r="B196" s="26">
        <f>ROUND(D191/5,0)</f>
        <v>4</v>
      </c>
      <c r="C196" s="25" t="s">
        <v>190</v>
      </c>
      <c r="D196" s="7"/>
      <c r="E196" s="7"/>
      <c r="G196" s="7"/>
    </row>
    <row r="197" spans="1:7">
      <c r="A197" s="2" t="s">
        <v>191</v>
      </c>
      <c r="B197" s="24">
        <f>IF(G197=0,1,G197)</f>
        <v>4</v>
      </c>
      <c r="C197" s="25" t="s">
        <v>363</v>
      </c>
      <c r="D197" s="7"/>
      <c r="E197" s="7"/>
      <c r="F197" s="57" t="s">
        <v>141</v>
      </c>
      <c r="G197" s="58">
        <f>IF(Calculator!$F$3&gt;0,LOOKUP(Calculator!$F$3,Tables!$R$2:$R$21,Tables!$T$2:$T$21)+B196,LOOKUP(Calculator!$F$2,Tables!$R$2:$R$21,Tables!$T$2:$T$21)+B196)</f>
        <v>4</v>
      </c>
    </row>
    <row r="198" spans="1:7">
      <c r="A198" s="2" t="s">
        <v>210</v>
      </c>
      <c r="B198" s="26" t="str">
        <f>B185</f>
        <v>Full</v>
      </c>
      <c r="C198" s="25" t="s">
        <v>240</v>
      </c>
    </row>
    <row r="199" spans="1:7">
      <c r="B199" s="27"/>
      <c r="C199" s="25"/>
    </row>
    <row r="200" spans="1:7" ht="144" customHeight="1">
      <c r="A200" s="116" t="s">
        <v>23</v>
      </c>
      <c r="B200" s="116"/>
      <c r="C200" s="116"/>
      <c r="D200" s="116"/>
      <c r="E200" s="120"/>
    </row>
    <row r="201" spans="1:7">
      <c r="A201" s="1" t="s">
        <v>382</v>
      </c>
      <c r="B201" s="5" t="s">
        <v>302</v>
      </c>
      <c r="C201" s="8" t="s">
        <v>356</v>
      </c>
      <c r="D201" s="5" t="s">
        <v>144</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271</v>
      </c>
      <c r="C210" s="17" t="s">
        <v>295</v>
      </c>
      <c r="D210" s="18">
        <f>IF(B210="Full",0,IF(B210="Partial",2,IF(B210="None",5,"ERROR!")))</f>
        <v>0</v>
      </c>
      <c r="F210" s="5" t="s">
        <v>328</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Mental/Communication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10</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10</v>
      </c>
      <c r="C219" s="25" t="s">
        <v>204</v>
      </c>
      <c r="D219" s="7"/>
      <c r="F219" s="57" t="s">
        <v>187</v>
      </c>
      <c r="G219" s="58">
        <f>IF(Calculator!$F$3&gt;0,LOOKUP(Calculator!$F$3,Tables!$R$2:R$21,Tables!$U$2:$U$21)+D216,LOOKUP(Calculator!$F$2,Tables!$R$2:$R$21,Tables!$U$2:$U$21)+D216)</f>
        <v>10</v>
      </c>
    </row>
    <row r="220" spans="1:7">
      <c r="A220" s="2" t="s">
        <v>188</v>
      </c>
      <c r="B220" s="24">
        <f t="shared" si="8"/>
        <v>10</v>
      </c>
      <c r="C220" s="25" t="s">
        <v>365</v>
      </c>
      <c r="D220" s="7"/>
      <c r="E220" s="7"/>
      <c r="F220" s="57" t="s">
        <v>189</v>
      </c>
      <c r="G220" s="58">
        <f>IF(Calculator!$F$3&gt;0,LOOKUP(Calculator!$F$3,Tables!$R$2:R$21,Tables!$S$2:$S$21)+D216,LOOKUP(Calculator!$F$2,Tables!$R$2:$R$21,Tables!$S$2:$S$21)+D216)</f>
        <v>10</v>
      </c>
    </row>
    <row r="221" spans="1:7">
      <c r="A221" s="2" t="s">
        <v>261</v>
      </c>
      <c r="B221" s="26">
        <f>ROUND(D216/5,0)</f>
        <v>2</v>
      </c>
      <c r="C221" s="25" t="s">
        <v>190</v>
      </c>
      <c r="D221" s="7"/>
      <c r="E221" s="7"/>
      <c r="G221" s="7"/>
    </row>
    <row r="222" spans="1:7">
      <c r="A222" s="2" t="s">
        <v>191</v>
      </c>
      <c r="B222" s="24">
        <f>IF(G222=0,1,G222)</f>
        <v>2</v>
      </c>
      <c r="C222" s="25" t="s">
        <v>363</v>
      </c>
      <c r="D222" s="7"/>
      <c r="F222" s="57" t="s">
        <v>141</v>
      </c>
      <c r="G222" s="58">
        <f>IF(Calculator!$F$3&gt;0,LOOKUP(Calculator!$F$3,Tables!$R$2:$R$21,Tables!$T$2:$T$21)+B221,LOOKUP(Calculator!$F$2,Tables!$R$2:$R$21,Tables!$T$2:$T$21)+B221)</f>
        <v>2</v>
      </c>
    </row>
    <row r="223" spans="1:7">
      <c r="A223" s="2" t="s">
        <v>210</v>
      </c>
      <c r="B223" s="26" t="str">
        <f>B210</f>
        <v>Full</v>
      </c>
      <c r="C223" s="25" t="s">
        <v>240</v>
      </c>
    </row>
    <row r="224" spans="1:7">
      <c r="B224" s="27"/>
      <c r="C224" s="25"/>
    </row>
    <row r="225" spans="1:6" ht="144" customHeight="1">
      <c r="A225" s="119" t="s">
        <v>39</v>
      </c>
      <c r="B225" s="116"/>
      <c r="C225" s="116"/>
      <c r="D225" s="116"/>
      <c r="E225" s="120"/>
    </row>
    <row r="226" spans="1:6">
      <c r="A226" s="1" t="s">
        <v>382</v>
      </c>
      <c r="B226" s="5" t="s">
        <v>301</v>
      </c>
      <c r="C226" s="8" t="s">
        <v>356</v>
      </c>
      <c r="D226" s="5" t="s">
        <v>144</v>
      </c>
    </row>
    <row r="227" spans="1:6">
      <c r="B227" s="5"/>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1</v>
      </c>
      <c r="C233" s="17" t="s">
        <v>295</v>
      </c>
      <c r="D233" s="18">
        <f>IF(B233=0,0,LOOKUP(B233,Tables!$C$2:$C$21,Tables!$D$2:$D$21))</f>
        <v>1</v>
      </c>
      <c r="F233" s="5" t="s">
        <v>300</v>
      </c>
    </row>
    <row r="234" spans="1:6">
      <c r="A234" s="13" t="s">
        <v>266</v>
      </c>
      <c r="B234" s="14">
        <v>0</v>
      </c>
      <c r="C234" s="14" t="str">
        <f>IF(B234=0,"-",IF(B234=1,"Meter Radius","Meters Radius"))</f>
        <v>-</v>
      </c>
      <c r="D234" s="15">
        <f>IF(B234=0,0,IF(B233=0,LOOKUP(B234,Tables!E$2:E$21,Tables!F$2:F$21),"Cannot have both"))</f>
        <v>0</v>
      </c>
      <c r="F234" s="5" t="s">
        <v>177</v>
      </c>
    </row>
    <row r="235" spans="1:6">
      <c r="A235" s="16" t="s">
        <v>269</v>
      </c>
      <c r="B235" s="17" t="s">
        <v>271</v>
      </c>
      <c r="C235" s="17" t="s">
        <v>295</v>
      </c>
      <c r="D235" s="18">
        <f>IF(B235="Full",0,IF(B235="Partial",2,IF(B235="None",5,"ERROR!")))</f>
        <v>0</v>
      </c>
      <c r="F235" s="5" t="s">
        <v>328</v>
      </c>
    </row>
    <row r="236" spans="1:6">
      <c r="A236" s="13" t="s">
        <v>267</v>
      </c>
      <c r="B236" s="14">
        <v>10</v>
      </c>
      <c r="C236" s="14" t="str">
        <f>IF(B236=0,"-",IF(B236="Touch","-",IF(B236=1,"Meter","Meters")))</f>
        <v>Meters</v>
      </c>
      <c r="D236" s="15">
        <f>IF(B236="Touch",1,IF(B236="Self",1,LOOKUP(B236,Tables!$G$2:$G$21,Tables!$H$2:$H$21)))</f>
        <v>3</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Mental/Communication</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6</v>
      </c>
      <c r="C240" s="21">
        <f>IF(SUM(B230:B232)&gt;0,"+"&amp;SUM(B230:B232),0)</f>
        <v>0</v>
      </c>
      <c r="D240" s="22">
        <f>B240</f>
        <v>6</v>
      </c>
      <c r="F240" s="6" t="s">
        <v>338</v>
      </c>
    </row>
    <row r="241" spans="1:7">
      <c r="A241" s="1" t="s">
        <v>222</v>
      </c>
      <c r="B241" s="23"/>
      <c r="C241" s="23"/>
      <c r="D241" s="23">
        <f>IF(SUM(D229:D240)&lt;1,1,(SUM(D229:D240)))</f>
        <v>10</v>
      </c>
      <c r="F241" s="6" t="s">
        <v>166</v>
      </c>
    </row>
    <row r="242" spans="1:7">
      <c r="B242" s="7"/>
      <c r="C242" s="7"/>
      <c r="D242" s="7"/>
      <c r="F242" s="5" t="s">
        <v>336</v>
      </c>
    </row>
    <row r="243" spans="1:7">
      <c r="A243" s="2" t="s">
        <v>221</v>
      </c>
      <c r="B243" s="24" t="str">
        <f>B240+C240&amp;"d6"</f>
        <v>6d6</v>
      </c>
      <c r="C243" s="25" t="s">
        <v>223</v>
      </c>
      <c r="D243" s="7"/>
    </row>
    <row r="244" spans="1:7">
      <c r="A244" s="2" t="s">
        <v>332</v>
      </c>
      <c r="B244" s="24">
        <f t="shared" ref="B244:B245" si="9">IF(G244=0,1,G244)</f>
        <v>10</v>
      </c>
      <c r="C244" s="25" t="s">
        <v>204</v>
      </c>
      <c r="D244" s="7"/>
      <c r="F244" s="57" t="s">
        <v>187</v>
      </c>
      <c r="G244" s="58">
        <f>IF(Calculator!$F$3&gt;0,LOOKUP(Calculator!$F$3,Tables!$R$2:R$21,Tables!$U$2:$U$21)+D241,LOOKUP(Calculator!$F$2,Tables!$R$2:$R$21,Tables!$U$2:$U$21)+D241)</f>
        <v>10</v>
      </c>
    </row>
    <row r="245" spans="1:7">
      <c r="A245" s="2" t="s">
        <v>188</v>
      </c>
      <c r="B245" s="24">
        <f t="shared" si="9"/>
        <v>10</v>
      </c>
      <c r="C245" s="25" t="s">
        <v>365</v>
      </c>
      <c r="D245" s="7"/>
      <c r="E245" s="7"/>
      <c r="F245" s="57" t="s">
        <v>189</v>
      </c>
      <c r="G245" s="58">
        <f>IF(Calculator!$F$3&gt;0,LOOKUP(Calculator!$F$3,Tables!$R$2:R$21,Tables!$S$2:$S$21)+D241,LOOKUP(Calculator!$F$2,Tables!$R$2:$R$21,Tables!$S$2:$S$21)+D241)</f>
        <v>10</v>
      </c>
    </row>
    <row r="246" spans="1:7">
      <c r="A246" s="2" t="s">
        <v>261</v>
      </c>
      <c r="B246" s="26">
        <f>ROUND(D241/5,0)</f>
        <v>2</v>
      </c>
      <c r="C246" s="25" t="s">
        <v>190</v>
      </c>
      <c r="D246" s="7"/>
      <c r="E246" s="7"/>
      <c r="G246" s="7"/>
    </row>
    <row r="247" spans="1:7">
      <c r="A247" s="2" t="s">
        <v>191</v>
      </c>
      <c r="B247" s="24">
        <f>IF(G247=0,1,G247)</f>
        <v>2</v>
      </c>
      <c r="C247" s="25" t="s">
        <v>363</v>
      </c>
      <c r="D247" s="7"/>
      <c r="F247" s="57" t="s">
        <v>141</v>
      </c>
      <c r="G247" s="58">
        <f>IF(Calculator!$F$3&gt;0,LOOKUP(Calculator!$F$3,Tables!$R$2:$R$21,Tables!$T$2:$T$21)+B246,LOOKUP(Calculator!$F$2,Tables!$R$2:$R$21,Tables!$T$2:$T$21)+B246)</f>
        <v>2</v>
      </c>
    </row>
    <row r="248" spans="1:7">
      <c r="A248" s="2" t="s">
        <v>210</v>
      </c>
      <c r="B248" s="26" t="str">
        <f>B235</f>
        <v>Full</v>
      </c>
      <c r="C248" s="25" t="s">
        <v>240</v>
      </c>
    </row>
    <row r="249" spans="1:7">
      <c r="B249" s="27"/>
      <c r="C249" s="25"/>
    </row>
    <row r="250" spans="1:7" ht="144" customHeight="1">
      <c r="A250" s="119" t="s">
        <v>37</v>
      </c>
      <c r="B250" s="116"/>
      <c r="C250" s="116"/>
      <c r="D250" s="116"/>
      <c r="E250" s="120"/>
    </row>
    <row r="251" spans="1:7">
      <c r="A251" s="1" t="s">
        <v>382</v>
      </c>
      <c r="B251" s="7" t="s">
        <v>506</v>
      </c>
      <c r="C251" s="8" t="s">
        <v>356</v>
      </c>
      <c r="D251" s="5" t="s">
        <v>144</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v>
      </c>
      <c r="C261" s="14" t="str">
        <f>IF(B261=0,"-",IF(B261="Touch","-",IF(B261=1,"Meter","Meters")))</f>
        <v>Meters</v>
      </c>
      <c r="D261" s="15">
        <f>IF(B261="Touch",1,IF(B261="Self",1,LOOKUP(B261,Tables!$G$2:$G$21,Tables!$H$2:$H$21)))</f>
        <v>4</v>
      </c>
      <c r="F261" s="5" t="s">
        <v>321</v>
      </c>
    </row>
    <row r="262" spans="1:7">
      <c r="A262" s="16" t="s">
        <v>268</v>
      </c>
      <c r="B262" s="17" t="s">
        <v>505</v>
      </c>
      <c r="C262" s="17" t="s">
        <v>504</v>
      </c>
      <c r="D262" s="19">
        <f>IF(B262="Instantaneous",1,IF(B262="Permanent",14,IF(C262="Round",LOOKUP(B262,Tables!$J$2:$J$10,Tables!$K$2:$K$10),IF(C262="Minute",LOOKUP(B262,Tables!$J$11:$J$15,Tables!K$11:K$15),IF(C262="Hour",7,LOOKUP(C262,Tables!$I$16:$I$20,Tables!$K$16:$K$20))))))</f>
        <v>1</v>
      </c>
    </row>
    <row r="263" spans="1:7">
      <c r="A263" s="13" t="s">
        <v>250</v>
      </c>
      <c r="B263" s="56" t="str">
        <f>D251</f>
        <v>Mental/Communication</v>
      </c>
      <c r="C263" s="14" t="s">
        <v>295</v>
      </c>
      <c r="D263" s="15">
        <f>LOOKUP(B263,Tables!$N$2:$N$9,Tables!$O$2:$O$9)</f>
        <v>1</v>
      </c>
      <c r="F263" s="4" t="s">
        <v>287</v>
      </c>
    </row>
    <row r="264" spans="1:7">
      <c r="A264" s="16" t="s">
        <v>202</v>
      </c>
      <c r="B264" s="17" t="s">
        <v>508</v>
      </c>
      <c r="C264" s="17" t="s">
        <v>295</v>
      </c>
      <c r="D264" s="18">
        <f>LOOKUP(B264,Tables!$P$2:$P$5,Tables!$Q$2:$Q$5)</f>
        <v>-2</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13</v>
      </c>
      <c r="F266" s="6" t="s">
        <v>166</v>
      </c>
    </row>
    <row r="267" spans="1:7">
      <c r="B267" s="7"/>
      <c r="C267" s="7"/>
      <c r="D267" s="7"/>
      <c r="E267" s="7"/>
      <c r="F267" s="5" t="s">
        <v>336</v>
      </c>
    </row>
    <row r="268" spans="1:7">
      <c r="A268" s="2" t="s">
        <v>221</v>
      </c>
      <c r="B268" s="24" t="str">
        <f>B265+C265&amp;"d6"</f>
        <v>8d6</v>
      </c>
      <c r="C268" s="25" t="s">
        <v>223</v>
      </c>
      <c r="D268" s="7"/>
      <c r="E268" s="7"/>
    </row>
    <row r="269" spans="1:7">
      <c r="A269" s="2" t="s">
        <v>332</v>
      </c>
      <c r="B269" s="24">
        <f t="shared" ref="B269:B270" si="10">IF(G269=0,1,G269)</f>
        <v>13</v>
      </c>
      <c r="C269" s="25" t="s">
        <v>204</v>
      </c>
      <c r="D269" s="7"/>
      <c r="E269" s="7"/>
      <c r="F269" s="57" t="s">
        <v>187</v>
      </c>
      <c r="G269" s="58">
        <f>IF(Calculator!$F$3&gt;0,LOOKUP(Calculator!$F$3,Tables!$R$2:R$21,Tables!$U$2:$U$21)+D266,LOOKUP(Calculator!$F$2,Tables!$R$2:$R$21,Tables!$U$2:$U$21)+D266)</f>
        <v>13</v>
      </c>
    </row>
    <row r="270" spans="1:7">
      <c r="A270" s="2" t="s">
        <v>188</v>
      </c>
      <c r="B270" s="24">
        <f t="shared" si="10"/>
        <v>13</v>
      </c>
      <c r="C270" s="25" t="s">
        <v>365</v>
      </c>
      <c r="D270" s="7"/>
      <c r="E270" s="7"/>
      <c r="F270" s="57" t="s">
        <v>189</v>
      </c>
      <c r="G270" s="58">
        <f>IF(Calculator!$F$3&gt;0,LOOKUP(Calculator!$F$3,Tables!$R$2:R$21,Tables!$S$2:$S$21)+D266,LOOKUP(Calculator!$F$2,Tables!$R$2:$R$21,Tables!$S$2:$S$21)+D266)</f>
        <v>13</v>
      </c>
    </row>
    <row r="271" spans="1:7">
      <c r="A271" s="2" t="s">
        <v>261</v>
      </c>
      <c r="B271" s="26">
        <f>ROUND(D266/5,0)</f>
        <v>3</v>
      </c>
      <c r="C271" s="25" t="s">
        <v>190</v>
      </c>
      <c r="D271" s="7"/>
      <c r="E271" s="7"/>
      <c r="G271" s="7"/>
    </row>
    <row r="272" spans="1:7">
      <c r="A272" s="2" t="s">
        <v>191</v>
      </c>
      <c r="B272" s="24">
        <f>IF(G272=0,1,G272)</f>
        <v>3</v>
      </c>
      <c r="C272" s="25" t="s">
        <v>363</v>
      </c>
      <c r="D272" s="7"/>
      <c r="E272" s="7"/>
      <c r="F272" s="57" t="s">
        <v>141</v>
      </c>
      <c r="G272" s="58">
        <f>IF(Calculator!$F$3&gt;0,LOOKUP(Calculator!$F$3,Tables!$R$2:$R$21,Tables!$T$2:$T$21)+B271,LOOKUP(Calculator!$F$2,Tables!$R$2:$R$21,Tables!$T$2:$T$21)+B271)</f>
        <v>3</v>
      </c>
    </row>
    <row r="273" spans="1:6">
      <c r="A273" s="2" t="s">
        <v>210</v>
      </c>
      <c r="B273" s="26" t="str">
        <f>B260</f>
        <v>Full</v>
      </c>
      <c r="C273" s="25" t="s">
        <v>240</v>
      </c>
    </row>
    <row r="274" spans="1:6">
      <c r="B274" s="27"/>
      <c r="C274" s="25"/>
    </row>
    <row r="275" spans="1:6" ht="144" customHeight="1">
      <c r="A275" s="116" t="s">
        <v>507</v>
      </c>
      <c r="B275" s="116"/>
      <c r="C275" s="116"/>
      <c r="D275" s="116"/>
      <c r="E275" s="120"/>
    </row>
    <row r="276" spans="1:6">
      <c r="A276" s="1" t="s">
        <v>382</v>
      </c>
      <c r="B276" s="7"/>
      <c r="C276" s="8" t="s">
        <v>356</v>
      </c>
      <c r="D276" s="5" t="s">
        <v>144</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Mental/Communication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12</v>
      </c>
      <c r="C295" s="25" t="s">
        <v>365</v>
      </c>
      <c r="D295" s="7"/>
      <c r="E295" s="7"/>
      <c r="F295" s="57" t="s">
        <v>189</v>
      </c>
      <c r="G295" s="58">
        <f>IF(Calculator!$F$3&gt;0,LOOKUP(Calculator!$F$3,Tables!$R$2:R$21,Tables!$S$2:$S$21)+D291,LOOKUP(Calculator!$F$2,Tables!$R$2:$R$21,Tables!$S$2:$S$21)+D291)</f>
        <v>12</v>
      </c>
    </row>
    <row r="296" spans="1:7">
      <c r="A296" s="2" t="s">
        <v>261</v>
      </c>
      <c r="B296" s="26">
        <f>ROUND(D291/5,0)</f>
        <v>2</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144</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Mental/Communication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12</v>
      </c>
      <c r="C320" s="25" t="s">
        <v>365</v>
      </c>
      <c r="D320" s="7"/>
      <c r="E320" s="7"/>
      <c r="F320" s="57" t="s">
        <v>189</v>
      </c>
      <c r="G320" s="58">
        <f>IF(Calculator!$F$3&gt;0,LOOKUP(Calculator!$F$3,Tables!$R$2:R$21,Tables!$S$2:$S$21)+D316,LOOKUP(Calculator!$F$2,Tables!$R$2:$R$21,Tables!$S$2:$S$21)+D316)</f>
        <v>12</v>
      </c>
    </row>
    <row r="321" spans="1:7">
      <c r="A321" s="2" t="s">
        <v>261</v>
      </c>
      <c r="B321" s="26">
        <f>ROUND(D316/5,0)</f>
        <v>2</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144</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Mental/Communication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144</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Mental/Communication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27</v>
      </c>
      <c r="C370" s="25" t="s">
        <v>365</v>
      </c>
      <c r="D370" s="7"/>
      <c r="E370" s="7"/>
      <c r="F370" s="57" t="s">
        <v>189</v>
      </c>
      <c r="G370" s="58">
        <f>IF(Calculator!$F$3&gt;0,LOOKUP(Calculator!$F$3,Tables!$R$2:R$21,Tables!$S$2:$S$21)+D366,LOOKUP(Calculator!$F$2,Tables!$R$2:$R$21,Tables!$S$2:$S$21)+D366)</f>
        <v>27</v>
      </c>
    </row>
    <row r="371" spans="1:7">
      <c r="A371" s="2" t="s">
        <v>261</v>
      </c>
      <c r="B371" s="26">
        <f>ROUND(D366/5,0)</f>
        <v>5</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144</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Mental/Communication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7</v>
      </c>
      <c r="C395" s="25" t="s">
        <v>365</v>
      </c>
      <c r="D395" s="7"/>
      <c r="E395" s="7"/>
      <c r="F395" s="57" t="s">
        <v>189</v>
      </c>
      <c r="G395" s="58">
        <f>IF(Calculator!$F$3&gt;0,LOOKUP(Calculator!$F$3,Tables!$R$2:R$21,Tables!$S$2:$S$21)+D391,LOOKUP(Calculator!$F$2,Tables!$R$2:$R$21,Tables!$S$2:$S$21)+D391)</f>
        <v>7</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144</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Mental/Communication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5</v>
      </c>
      <c r="C422" s="25" t="s">
        <v>363</v>
      </c>
      <c r="D422" s="7"/>
      <c r="E422" s="7"/>
      <c r="F422" s="57" t="s">
        <v>141</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144</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Mental/Communication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144</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Mental/Communication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2</v>
      </c>
      <c r="C472" s="25" t="s">
        <v>363</v>
      </c>
      <c r="D472" s="7"/>
      <c r="E472" s="7"/>
      <c r="F472" s="57" t="s">
        <v>141</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144</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Mental/Communication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144</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Mental/Communication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3</v>
      </c>
      <c r="C522" s="25" t="s">
        <v>363</v>
      </c>
      <c r="D522" s="7"/>
      <c r="E522" s="7"/>
      <c r="F522" s="57" t="s">
        <v>141</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144</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Mental/Communication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4</v>
      </c>
      <c r="C547" s="25" t="s">
        <v>363</v>
      </c>
      <c r="D547" s="7"/>
      <c r="E547" s="7"/>
      <c r="F547" s="57" t="s">
        <v>141</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144</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Mental/Communication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5</v>
      </c>
      <c r="C572" s="25" t="s">
        <v>363</v>
      </c>
      <c r="D572" s="7"/>
      <c r="E572" s="7"/>
      <c r="F572" s="57" t="s">
        <v>141</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144</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363</v>
      </c>
      <c r="D597" s="7"/>
      <c r="E597" s="7"/>
      <c r="F597" s="57" t="s">
        <v>141</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8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395</v>
      </c>
      <c r="C1" s="8" t="s">
        <v>356</v>
      </c>
      <c r="D1" s="5" t="s">
        <v>232</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10</v>
      </c>
      <c r="C11" s="14" t="str">
        <f>IF(B11=0,"-",IF(B11="Touch","-",IF(B11=1,"Meter","Meters")))</f>
        <v>Meters</v>
      </c>
      <c r="D11" s="15">
        <f>IF(B11="Touch",1,IF(B11="Self",1,LOOKUP(B11,Tables!$G$2:$G$21,Tables!$H$2:$H$21)))</f>
        <v>3</v>
      </c>
      <c r="F11" s="5" t="s">
        <v>321</v>
      </c>
    </row>
    <row r="12" spans="1:6">
      <c r="A12" s="16" t="s">
        <v>268</v>
      </c>
      <c r="B12" s="17">
        <v>10</v>
      </c>
      <c r="C12" s="17" t="s">
        <v>323</v>
      </c>
      <c r="D12" s="19">
        <f>IF(B12="Instantaneous",1,IF(B12="Permanent",14,IF(C12="Round",LOOKUP(B12,Tables!$J$2:$J$10,Tables!$K$2:$K$10),IF(C12="Minute",LOOKUP(B12,Tables!$J$11:$J$15,Tables!K$11:K$15),IF(C12="Hour",7,LOOKUP(C12,Tables!$I$16:$I$20,Tables!$K$16:$K$20))))))</f>
        <v>4</v>
      </c>
    </row>
    <row r="13" spans="1:6">
      <c r="A13" s="13" t="s">
        <v>250</v>
      </c>
      <c r="B13" s="14" t="str">
        <f>D1</f>
        <v>Physical</v>
      </c>
      <c r="C13" s="14" t="s">
        <v>295</v>
      </c>
      <c r="D13" s="15">
        <f>LOOKUP(B13,Tables!$N$2:$N$9,Tables!$O$2:$O$9)</f>
        <v>3</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13</v>
      </c>
      <c r="F16" s="6" t="s">
        <v>166</v>
      </c>
    </row>
    <row r="17" spans="1:7" ht="12" customHeight="1">
      <c r="B17" s="7"/>
      <c r="C17" s="7"/>
      <c r="D17" s="7"/>
      <c r="E17" s="7"/>
      <c r="F17" s="5" t="s">
        <v>336</v>
      </c>
    </row>
    <row r="18" spans="1:7">
      <c r="A18" s="2" t="s">
        <v>221</v>
      </c>
      <c r="B18" s="24" t="str">
        <f>B15+C15&amp;"d6"</f>
        <v>6d6</v>
      </c>
      <c r="C18" s="25" t="s">
        <v>223</v>
      </c>
      <c r="D18" s="7"/>
      <c r="E18" s="7"/>
    </row>
    <row r="19" spans="1:7">
      <c r="A19" s="2" t="s">
        <v>332</v>
      </c>
      <c r="B19" s="24">
        <f t="shared" ref="B19:B20" si="0">IF(G19=0,1,G19)</f>
        <v>13</v>
      </c>
      <c r="C19" s="25" t="s">
        <v>204</v>
      </c>
      <c r="D19" s="7"/>
      <c r="E19" s="7"/>
      <c r="F19" s="57" t="s">
        <v>187</v>
      </c>
      <c r="G19" s="58">
        <f>IF(Calculator!$F$3&gt;0,LOOKUP(Calculator!$F$3,Tables!$R$2:R$21,Tables!$U$2:$U$21)+D16,LOOKUP(Calculator!$F$2,Tables!$R$2:$R$21,Tables!$U$2:$U$21)+D16)</f>
        <v>13</v>
      </c>
    </row>
    <row r="20" spans="1:7">
      <c r="A20" s="2" t="s">
        <v>188</v>
      </c>
      <c r="B20" s="24">
        <f t="shared" si="0"/>
        <v>13</v>
      </c>
      <c r="C20" s="25" t="s">
        <v>365</v>
      </c>
      <c r="D20" s="7"/>
      <c r="E20" s="7"/>
      <c r="F20" s="57" t="s">
        <v>189</v>
      </c>
      <c r="G20" s="58">
        <f>IF(Calculator!$F$3&gt;0,LOOKUP(Calculator!$F$3,Tables!$R$2:R$21,Tables!$S$2:$S$21)+D16,LOOKUP(Calculator!$F$2,Tables!$R$2:$R$21,Tables!$S$2:$S$21)+D16)</f>
        <v>13</v>
      </c>
    </row>
    <row r="21" spans="1:7">
      <c r="A21" s="2" t="s">
        <v>261</v>
      </c>
      <c r="B21" s="26">
        <f>ROUND(D16/5,0)</f>
        <v>3</v>
      </c>
      <c r="C21" s="25" t="s">
        <v>190</v>
      </c>
      <c r="D21" s="7"/>
      <c r="E21" s="7"/>
      <c r="G21" s="7"/>
    </row>
    <row r="22" spans="1:7">
      <c r="A22" s="2" t="s">
        <v>191</v>
      </c>
      <c r="B22" s="24">
        <f>IF(G22=0,1,G22)</f>
        <v>3</v>
      </c>
      <c r="C22" s="25" t="s">
        <v>363</v>
      </c>
      <c r="D22" s="7"/>
      <c r="E22" s="7"/>
      <c r="F22" s="57" t="s">
        <v>141</v>
      </c>
      <c r="G22" s="58">
        <f>IF(Calculator!$F$3&gt;0,LOOKUP(Calculator!$F$3,Tables!$R$2:$R$21,Tables!$T$2:$T$21)+B21,LOOKUP(Calculator!$F$2,Tables!$R$2:$R$21,Tables!$T$2:$T$21)+B21)</f>
        <v>3</v>
      </c>
    </row>
    <row r="23" spans="1:7">
      <c r="A23" s="2" t="s">
        <v>210</v>
      </c>
      <c r="B23" s="26" t="str">
        <f>B10</f>
        <v>Full</v>
      </c>
      <c r="C23" s="25" t="s">
        <v>240</v>
      </c>
    </row>
    <row r="24" spans="1:7">
      <c r="B24" s="27"/>
      <c r="C24" s="25"/>
    </row>
    <row r="25" spans="1:7" ht="144" customHeight="1">
      <c r="A25" s="116" t="s">
        <v>8</v>
      </c>
      <c r="B25" s="116"/>
      <c r="C25" s="116"/>
      <c r="D25" s="116"/>
      <c r="E25" s="120"/>
    </row>
    <row r="26" spans="1:7">
      <c r="A26" s="1" t="s">
        <v>382</v>
      </c>
      <c r="B26" s="5" t="s">
        <v>416</v>
      </c>
      <c r="C26" s="8" t="s">
        <v>356</v>
      </c>
      <c r="D26" s="5" t="s">
        <v>232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381</v>
      </c>
      <c r="C35" s="17" t="s">
        <v>295</v>
      </c>
      <c r="D35" s="18">
        <f>IF(B35="Full",0,IF(B35="Partial",2,IF(B35="None",5,"ERROR!")))</f>
        <v>0</v>
      </c>
      <c r="F35" s="5" t="s">
        <v>149</v>
      </c>
    </row>
    <row r="36" spans="1:7">
      <c r="A36" s="13" t="s">
        <v>267</v>
      </c>
      <c r="B36" s="14">
        <v>50</v>
      </c>
      <c r="C36" s="14" t="s">
        <v>247</v>
      </c>
      <c r="D36" s="15">
        <f>IF(B36="Touch",1,IF(B36="Self",1,LOOKUP(B36,Tables!$G$2:$G$21,Tables!$H$2:$H$21)))</f>
        <v>4</v>
      </c>
      <c r="F36" s="5" t="s">
        <v>321</v>
      </c>
    </row>
    <row r="37" spans="1:7">
      <c r="A37" s="16" t="s">
        <v>268</v>
      </c>
      <c r="B37" s="17" t="s">
        <v>281</v>
      </c>
      <c r="C37" s="17"/>
      <c r="D37" s="19">
        <f>IF(B37="Instantaneous",1,IF(B37="Permanent",14,IF(C37="Round",LOOKUP(B37,Tables!$J$2:$J$10,Tables!$K$2:$K$10),IF(C37="Minute",LOOKUP(B37,Tables!$J$11:$J$15,Tables!K$11:K$15),IF(C37="Hour",7,LOOKUP(C37,Tables!$I$16:$I$20,Tables!$K$16:$K$20))))))</f>
        <v>1</v>
      </c>
    </row>
    <row r="38" spans="1:7">
      <c r="A38" s="13" t="s">
        <v>250</v>
      </c>
      <c r="B38" s="14" t="str">
        <f>D26</f>
        <v>Physical</v>
      </c>
      <c r="C38" s="14" t="s">
        <v>295</v>
      </c>
      <c r="D38" s="15">
        <f>LOOKUP(B38,Tables!$N$2:$N$9,Tables!$O$2:$O$9)</f>
        <v>3</v>
      </c>
      <c r="F38" s="4" t="s">
        <v>287</v>
      </c>
    </row>
    <row r="39" spans="1:7">
      <c r="A39" s="16" t="s">
        <v>202</v>
      </c>
      <c r="B39" s="17" t="s">
        <v>338</v>
      </c>
      <c r="C39" s="17" t="s">
        <v>295</v>
      </c>
      <c r="D39" s="18">
        <f>LOOKUP(B39,Tables!$P$2:$P$5,Tables!$Q$2:$Q$5)</f>
        <v>2</v>
      </c>
      <c r="F39" s="6" t="s">
        <v>407</v>
      </c>
    </row>
    <row r="40" spans="1:7" ht="13" thickBot="1">
      <c r="A40" s="20" t="s">
        <v>251</v>
      </c>
      <c r="B40" s="21">
        <v>8</v>
      </c>
      <c r="C40" s="21">
        <f>IF(SUM(B30:B32)&gt;0,"+"&amp;SUM(B30:B32),0)</f>
        <v>0</v>
      </c>
      <c r="D40" s="22">
        <f>B40</f>
        <v>8</v>
      </c>
      <c r="F40" s="6" t="s">
        <v>338</v>
      </c>
    </row>
    <row r="41" spans="1:7">
      <c r="A41" s="1" t="s">
        <v>222</v>
      </c>
      <c r="B41" s="23"/>
      <c r="C41" s="23"/>
      <c r="D41" s="23">
        <f>IF(SUM(D29:D40)&lt;1,1,(SUM(D29:D40)))</f>
        <v>19</v>
      </c>
      <c r="F41" s="6" t="s">
        <v>166</v>
      </c>
    </row>
    <row r="42" spans="1:7" ht="12" customHeight="1">
      <c r="B42" s="7"/>
      <c r="C42" s="7"/>
      <c r="D42" s="7"/>
      <c r="E42" s="7"/>
      <c r="F42" s="5" t="s">
        <v>336</v>
      </c>
    </row>
    <row r="43" spans="1:7">
      <c r="A43" s="2" t="s">
        <v>221</v>
      </c>
      <c r="B43" s="24" t="str">
        <f>B40+C40&amp;"d6"</f>
        <v>8d6</v>
      </c>
      <c r="C43" s="25" t="s">
        <v>223</v>
      </c>
      <c r="D43" s="7"/>
      <c r="E43" s="7"/>
    </row>
    <row r="44" spans="1:7">
      <c r="A44" s="2" t="s">
        <v>332</v>
      </c>
      <c r="B44" s="24">
        <f t="shared" ref="B44:B45" si="1">IF(G44=0,1,G44)</f>
        <v>19</v>
      </c>
      <c r="C44" s="25" t="s">
        <v>204</v>
      </c>
      <c r="D44" s="7"/>
      <c r="E44" s="7"/>
      <c r="F44" s="57" t="s">
        <v>187</v>
      </c>
      <c r="G44" s="58">
        <f>IF(Calculator!$F$3&gt;0,LOOKUP(Calculator!$F$3,Tables!$R$2:R$21,Tables!$U$2:$U$21)+D41,LOOKUP(Calculator!$F$2,Tables!$R$2:$R$21,Tables!$U$2:$U$21)+D41)</f>
        <v>19</v>
      </c>
    </row>
    <row r="45" spans="1:7">
      <c r="A45" s="2" t="s">
        <v>188</v>
      </c>
      <c r="B45" s="24">
        <f t="shared" si="1"/>
        <v>19</v>
      </c>
      <c r="C45" s="25" t="s">
        <v>365</v>
      </c>
      <c r="D45" s="7"/>
      <c r="E45" s="7"/>
      <c r="F45" s="57" t="s">
        <v>189</v>
      </c>
      <c r="G45" s="58">
        <f>IF(Calculator!$F$3&gt;0,LOOKUP(Calculator!$F$3,Tables!$R$2:R$21,Tables!$S$2:$S$21)+D41,LOOKUP(Calculator!$F$2,Tables!$R$2:$R$21,Tables!$S$2:$S$21)+D41)</f>
        <v>19</v>
      </c>
    </row>
    <row r="46" spans="1:7">
      <c r="A46" s="2" t="s">
        <v>261</v>
      </c>
      <c r="B46" s="26">
        <f>ROUND(D41/5,0)</f>
        <v>4</v>
      </c>
      <c r="C46" s="25" t="s">
        <v>190</v>
      </c>
      <c r="D46" s="7"/>
      <c r="E46" s="7"/>
      <c r="G46" s="7"/>
    </row>
    <row r="47" spans="1:7">
      <c r="A47" s="2" t="s">
        <v>191</v>
      </c>
      <c r="B47" s="24">
        <f>IF(G47=0,1,G47)</f>
        <v>4</v>
      </c>
      <c r="C47" s="25" t="s">
        <v>363</v>
      </c>
      <c r="D47" s="7"/>
      <c r="E47" s="7"/>
      <c r="F47" s="57" t="s">
        <v>141</v>
      </c>
      <c r="G47" s="58">
        <f>IF(Calculator!$F$3&gt;0,LOOKUP(Calculator!$F$3,Tables!$R$2:$R$21,Tables!$T$2:$T$21)+B46,LOOKUP(Calculator!$F$2,Tables!$R$2:$R$21,Tables!$T$2:$T$21)+B46)</f>
        <v>4</v>
      </c>
    </row>
    <row r="48" spans="1:7">
      <c r="A48" s="2" t="s">
        <v>210</v>
      </c>
      <c r="B48" s="26" t="str">
        <f>B35</f>
        <v>Full</v>
      </c>
      <c r="C48" s="25" t="s">
        <v>240</v>
      </c>
    </row>
    <row r="49" spans="1:6">
      <c r="B49" s="27"/>
      <c r="C49" s="25"/>
    </row>
    <row r="50" spans="1:6" ht="144" customHeight="1">
      <c r="A50" s="119" t="s">
        <v>517</v>
      </c>
      <c r="B50" s="116"/>
      <c r="C50" s="116"/>
      <c r="D50" s="116"/>
      <c r="E50" s="120"/>
    </row>
    <row r="51" spans="1:6">
      <c r="A51" s="1" t="s">
        <v>382</v>
      </c>
      <c r="B51" s="5" t="s">
        <v>391</v>
      </c>
      <c r="C51" s="8" t="s">
        <v>356</v>
      </c>
      <c r="D51" s="5" t="s">
        <v>232</v>
      </c>
    </row>
    <row r="52" spans="1:6">
      <c r="B52" s="7"/>
      <c r="C52" s="7"/>
      <c r="D52" s="7"/>
    </row>
    <row r="53" spans="1:6" ht="13" thickBot="1">
      <c r="A53" s="1" t="s">
        <v>358</v>
      </c>
      <c r="B53" s="23" t="s">
        <v>359</v>
      </c>
      <c r="C53" s="23" t="s">
        <v>205</v>
      </c>
      <c r="D53" s="23"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v>10</v>
      </c>
      <c r="C61" s="14" t="str">
        <f>IF(B61=0,"-",IF(B61="Touch","-",IF(B61=1,"Meter","Meters")))</f>
        <v>Meters</v>
      </c>
      <c r="D61" s="15">
        <f>IF(B61="Touch",1,IF(B61="Self",1,LOOKUP(B61,Tables!$G$2:$G$21,Tables!$H$2:$H$21)))</f>
        <v>3</v>
      </c>
      <c r="F61" s="5" t="s">
        <v>321</v>
      </c>
    </row>
    <row r="62" spans="1:6">
      <c r="A62" s="16" t="s">
        <v>268</v>
      </c>
      <c r="B62" s="17">
        <v>1</v>
      </c>
      <c r="C62" s="17" t="s">
        <v>323</v>
      </c>
      <c r="D62" s="19">
        <f>IF(B62="Instantaneous",1,IF(B62="Permanent",14,IF(C62="Round",LOOKUP(B62,Tables!$J$2:$J$10,Tables!$K$2:$K$10),IF(C62="Minute",LOOKUP(B62,Tables!$J$11:$J$15,Tables!K$11:K$15),IF(C62="Hour",7,LOOKUP(C62,Tables!$I$16:$I$20,Tables!$K$16:$K$20))))))</f>
        <v>3</v>
      </c>
    </row>
    <row r="63" spans="1:6">
      <c r="A63" s="13" t="s">
        <v>250</v>
      </c>
      <c r="B63" s="14" t="str">
        <f>D51</f>
        <v>Physical</v>
      </c>
      <c r="C63" s="14" t="s">
        <v>295</v>
      </c>
      <c r="D63" s="15">
        <f>LOOKUP(B63,Tables!$N$2:$N$9,Tables!$O$2:$O$9)</f>
        <v>3</v>
      </c>
      <c r="F63" s="4" t="s">
        <v>287</v>
      </c>
    </row>
    <row r="64" spans="1:6">
      <c r="A64" s="16" t="s">
        <v>202</v>
      </c>
      <c r="B64" s="17" t="s">
        <v>338</v>
      </c>
      <c r="C64" s="17" t="s">
        <v>295</v>
      </c>
      <c r="D64" s="18">
        <f>LOOKUP(B64,Tables!$P$2:$P$5,Tables!$Q$2:$Q$5)</f>
        <v>2</v>
      </c>
      <c r="F64" s="6" t="s">
        <v>407</v>
      </c>
    </row>
    <row r="65" spans="1:7" ht="13" thickBot="1">
      <c r="A65" s="20" t="s">
        <v>251</v>
      </c>
      <c r="B65" s="21">
        <v>6</v>
      </c>
      <c r="C65" s="21">
        <f>IF(SUM(B55:B57)&gt;0,"+"&amp;SUM(B55:B57),0)</f>
        <v>0</v>
      </c>
      <c r="D65" s="22">
        <f>B65</f>
        <v>6</v>
      </c>
      <c r="F65" s="6" t="s">
        <v>338</v>
      </c>
    </row>
    <row r="66" spans="1:7">
      <c r="A66" s="1" t="s">
        <v>222</v>
      </c>
      <c r="B66" s="23"/>
      <c r="C66" s="23"/>
      <c r="D66" s="23">
        <f>IF(SUM(D54:D65)&lt;1,1,(SUM(D54:D65)))</f>
        <v>23</v>
      </c>
      <c r="F66" s="6" t="s">
        <v>166</v>
      </c>
    </row>
    <row r="67" spans="1:7" ht="12" customHeight="1">
      <c r="B67" s="7"/>
      <c r="C67" s="7"/>
      <c r="D67" s="7"/>
      <c r="E67" s="7"/>
      <c r="F67" s="5" t="s">
        <v>336</v>
      </c>
    </row>
    <row r="68" spans="1:7">
      <c r="A68" s="2" t="s">
        <v>221</v>
      </c>
      <c r="B68" s="24" t="str">
        <f>B65+C65&amp;"d6"</f>
        <v>6d6</v>
      </c>
      <c r="C68" s="25" t="s">
        <v>223</v>
      </c>
      <c r="D68" s="7"/>
      <c r="E68" s="7"/>
    </row>
    <row r="69" spans="1:7">
      <c r="A69" s="2" t="s">
        <v>332</v>
      </c>
      <c r="B69" s="24">
        <f t="shared" ref="B69:B70" si="2">IF(G69=0,1,G69)</f>
        <v>23</v>
      </c>
      <c r="C69" s="25" t="s">
        <v>204</v>
      </c>
      <c r="D69" s="7"/>
      <c r="E69" s="7"/>
      <c r="F69" s="57" t="s">
        <v>187</v>
      </c>
      <c r="G69" s="58">
        <f>IF(Calculator!$F$3&gt;0,LOOKUP(Calculator!$F$3,Tables!$R$2:R$21,Tables!$U$2:$U$21)+D66,LOOKUP(Calculator!$F$2,Tables!$R$2:$R$21,Tables!$U$2:$U$21)+D66)</f>
        <v>23</v>
      </c>
    </row>
    <row r="70" spans="1:7">
      <c r="A70" s="2" t="s">
        <v>188</v>
      </c>
      <c r="B70" s="24">
        <f t="shared" si="2"/>
        <v>23</v>
      </c>
      <c r="C70" s="25" t="s">
        <v>365</v>
      </c>
      <c r="D70" s="7"/>
      <c r="E70" s="7"/>
      <c r="F70" s="57" t="s">
        <v>189</v>
      </c>
      <c r="G70" s="58">
        <f>IF(Calculator!$F$3&gt;0,LOOKUP(Calculator!$F$3,Tables!$R$2:R$21,Tables!$S$2:$S$21)+D66,LOOKUP(Calculator!$F$2,Tables!$R$2:$R$21,Tables!$S$2:$S$21)+D66)</f>
        <v>23</v>
      </c>
    </row>
    <row r="71" spans="1:7">
      <c r="A71" s="2" t="s">
        <v>261</v>
      </c>
      <c r="B71" s="26">
        <f>ROUND(D66/5,0)</f>
        <v>5</v>
      </c>
      <c r="C71" s="25" t="s">
        <v>190</v>
      </c>
      <c r="D71" s="7"/>
      <c r="E71" s="7"/>
      <c r="G71" s="7"/>
    </row>
    <row r="72" spans="1:7">
      <c r="A72" s="2" t="s">
        <v>191</v>
      </c>
      <c r="B72" s="24">
        <f>IF(G72=0,1,G72)</f>
        <v>5</v>
      </c>
      <c r="C72" s="25" t="s">
        <v>363</v>
      </c>
      <c r="D72" s="7"/>
      <c r="E72" s="7"/>
      <c r="F72" s="57" t="s">
        <v>141</v>
      </c>
      <c r="G72" s="58">
        <f>IF(Calculator!$F$3&gt;0,LOOKUP(Calculator!$F$3,Tables!$R$2:$R$21,Tables!$T$2:$T$21)+B71,LOOKUP(Calculator!$F$2,Tables!$R$2:$R$21,Tables!$T$2:$T$21)+B71)</f>
        <v>5</v>
      </c>
    </row>
    <row r="73" spans="1:7">
      <c r="A73" s="2" t="s">
        <v>210</v>
      </c>
      <c r="B73" s="26" t="str">
        <f>B60</f>
        <v>None</v>
      </c>
      <c r="C73" s="25" t="s">
        <v>240</v>
      </c>
    </row>
    <row r="74" spans="1:7">
      <c r="B74" s="27"/>
      <c r="C74" s="25"/>
    </row>
    <row r="75" spans="1:7" ht="144" customHeight="1">
      <c r="A75" s="116" t="s">
        <v>389</v>
      </c>
      <c r="B75" s="116"/>
      <c r="C75" s="116"/>
      <c r="D75" s="116"/>
      <c r="E75" s="120"/>
    </row>
    <row r="76" spans="1:7">
      <c r="A76" s="1" t="s">
        <v>382</v>
      </c>
      <c r="B76" s="5" t="s">
        <v>393</v>
      </c>
      <c r="C76" s="8" t="s">
        <v>356</v>
      </c>
      <c r="D76" s="5" t="s">
        <v>232</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0</v>
      </c>
      <c r="C83" s="17" t="s">
        <v>295</v>
      </c>
      <c r="D83" s="18">
        <f>IF(B83=0,0,LOOKUP(B83,Tables!$C$2:$C$21,Tables!$D$2:$D$21))</f>
        <v>0</v>
      </c>
      <c r="F83" s="5" t="s">
        <v>300</v>
      </c>
    </row>
    <row r="84" spans="1:7">
      <c r="A84" s="13" t="s">
        <v>266</v>
      </c>
      <c r="B84" s="14">
        <v>5</v>
      </c>
      <c r="C84" s="14" t="str">
        <f>IF(B84=0,"-",IF(B84=1,"Meter Radius","Meters Radius"))</f>
        <v>Meters Radius</v>
      </c>
      <c r="D84" s="15">
        <f>IF(B84=0,0,IF(B83=0,LOOKUP(B84,Tables!E$2:E$21,Tables!F$2:F$21),"Cannot have both"))</f>
        <v>3</v>
      </c>
      <c r="F84" s="5" t="s">
        <v>177</v>
      </c>
    </row>
    <row r="85" spans="1:7">
      <c r="A85" s="16" t="s">
        <v>269</v>
      </c>
      <c r="B85" s="17" t="s">
        <v>273</v>
      </c>
      <c r="C85" s="17" t="s">
        <v>295</v>
      </c>
      <c r="D85" s="18">
        <f>IF(B85="Full",0,IF(B85="Partial",2,IF(B85="None",5,"ERROR!")))</f>
        <v>5</v>
      </c>
      <c r="F85" s="5" t="s">
        <v>329</v>
      </c>
    </row>
    <row r="86" spans="1:7">
      <c r="A86" s="13" t="s">
        <v>267</v>
      </c>
      <c r="B86" s="14">
        <v>10</v>
      </c>
      <c r="C86" s="14" t="str">
        <f>IF(B86=0,"-",IF(B86="Touch","-",IF(B86=1,"Meter","Meters")))</f>
        <v>Meters</v>
      </c>
      <c r="D86" s="15">
        <f>IF(B86="Touch",1,IF(B86="Self",1,LOOKUP(B86,Tables!$G$2:$G$21,Tables!$H$2:$H$21)))</f>
        <v>3</v>
      </c>
      <c r="F86" s="5" t="s">
        <v>321</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Physical</v>
      </c>
      <c r="C88" s="14" t="s">
        <v>295</v>
      </c>
      <c r="D88" s="15">
        <f>LOOKUP(B88,Tables!$N$2:$N$9,Tables!$O$2:$O$9)</f>
        <v>3</v>
      </c>
      <c r="F88" s="4" t="s">
        <v>287</v>
      </c>
    </row>
    <row r="89" spans="1:7">
      <c r="A89" s="16" t="s">
        <v>202</v>
      </c>
      <c r="B89" s="17" t="s">
        <v>424</v>
      </c>
      <c r="C89" s="17" t="s">
        <v>295</v>
      </c>
      <c r="D89" s="18">
        <f>LOOKUP(B89,Tables!$P$2:$P$5,Tables!$Q$2:$Q$5)</f>
        <v>-2</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20</v>
      </c>
      <c r="F91" s="6" t="s">
        <v>166</v>
      </c>
    </row>
    <row r="92" spans="1:7" ht="12" customHeight="1">
      <c r="B92" s="7"/>
      <c r="C92" s="7"/>
      <c r="D92" s="7"/>
      <c r="E92" s="7"/>
      <c r="F92" s="5" t="s">
        <v>336</v>
      </c>
    </row>
    <row r="93" spans="1:7">
      <c r="A93" s="2" t="s">
        <v>221</v>
      </c>
      <c r="B93" s="24" t="str">
        <f>B90+C90&amp;"d6"</f>
        <v>6d6</v>
      </c>
      <c r="C93" s="25" t="s">
        <v>223</v>
      </c>
      <c r="D93" s="7"/>
      <c r="E93" s="7"/>
    </row>
    <row r="94" spans="1:7">
      <c r="A94" s="2" t="s">
        <v>332</v>
      </c>
      <c r="B94" s="24">
        <f t="shared" ref="B94:B95" si="3">IF(G94=0,1,G94)</f>
        <v>20</v>
      </c>
      <c r="C94" s="25" t="s">
        <v>204</v>
      </c>
      <c r="D94" s="7"/>
      <c r="E94" s="7"/>
      <c r="F94" s="57" t="s">
        <v>187</v>
      </c>
      <c r="G94" s="58">
        <f>IF(Calculator!$F$3&gt;0,LOOKUP(Calculator!$F$3,Tables!$R$2:R$21,Tables!$U$2:$U$21)+D91,LOOKUP(Calculator!$F$2,Tables!$R$2:$R$21,Tables!$U$2:$U$21)+D91)</f>
        <v>20</v>
      </c>
    </row>
    <row r="95" spans="1:7">
      <c r="A95" s="2" t="s">
        <v>188</v>
      </c>
      <c r="B95" s="24">
        <f t="shared" si="3"/>
        <v>20</v>
      </c>
      <c r="C95" s="25" t="s">
        <v>365</v>
      </c>
      <c r="D95" s="7"/>
      <c r="E95" s="7"/>
      <c r="F95" s="57" t="s">
        <v>189</v>
      </c>
      <c r="G95" s="58">
        <f>IF(Calculator!$F$3&gt;0,LOOKUP(Calculator!$F$3,Tables!$R$2:R$21,Tables!$S$2:$S$21)+D91,LOOKUP(Calculator!$F$2,Tables!$R$2:$R$21,Tables!$S$2:$S$21)+D91)</f>
        <v>20</v>
      </c>
    </row>
    <row r="96" spans="1:7">
      <c r="A96" s="2" t="s">
        <v>261</v>
      </c>
      <c r="B96" s="26">
        <f>ROUND(D91/5,0)</f>
        <v>4</v>
      </c>
      <c r="C96" s="25" t="s">
        <v>190</v>
      </c>
      <c r="D96" s="7"/>
      <c r="E96" s="7"/>
      <c r="G96" s="7"/>
    </row>
    <row r="97" spans="1:7">
      <c r="A97" s="2" t="s">
        <v>191</v>
      </c>
      <c r="B97" s="24">
        <f>IF(G97=0,1,G97)</f>
        <v>4</v>
      </c>
      <c r="C97" s="25" t="s">
        <v>363</v>
      </c>
      <c r="D97" s="7"/>
      <c r="E97" s="7"/>
      <c r="F97" s="57" t="s">
        <v>141</v>
      </c>
      <c r="G97" s="58">
        <f>IF(Calculator!$F$3&gt;0,LOOKUP(Calculator!$F$3,Tables!$R$2:$R$21,Tables!$T$2:$T$21)+B96,LOOKUP(Calculator!$F$2,Tables!$R$2:$R$21,Tables!$T$2:$T$21)+B96)</f>
        <v>4</v>
      </c>
    </row>
    <row r="98" spans="1:7">
      <c r="A98" s="2" t="s">
        <v>210</v>
      </c>
      <c r="B98" s="26" t="str">
        <f>B85</f>
        <v>None</v>
      </c>
      <c r="C98" s="25" t="s">
        <v>240</v>
      </c>
    </row>
    <row r="99" spans="1:7">
      <c r="B99" s="27"/>
      <c r="C99" s="25"/>
    </row>
    <row r="100" spans="1:7" ht="144" customHeight="1">
      <c r="A100" s="116" t="s">
        <v>475</v>
      </c>
      <c r="B100" s="116"/>
      <c r="C100" s="116"/>
      <c r="D100" s="116"/>
      <c r="E100" s="120"/>
    </row>
    <row r="101" spans="1:7">
      <c r="A101" s="1" t="s">
        <v>382</v>
      </c>
      <c r="B101" s="5" t="s">
        <v>347</v>
      </c>
      <c r="C101" s="8" t="s">
        <v>356</v>
      </c>
      <c r="D101" s="5" t="s">
        <v>232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Physical</v>
      </c>
      <c r="C113" s="14" t="s">
        <v>295</v>
      </c>
      <c r="D113" s="15">
        <f>LOOKUP(B113,Tables!$N$2:$N$9,Tables!$O$2:$O$9)</f>
        <v>3</v>
      </c>
      <c r="F113" s="4" t="s">
        <v>287</v>
      </c>
    </row>
    <row r="114" spans="1:7">
      <c r="A114" s="16" t="s">
        <v>202</v>
      </c>
      <c r="B114" s="17" t="s">
        <v>407</v>
      </c>
      <c r="C114" s="17" t="s">
        <v>295</v>
      </c>
      <c r="D114" s="18">
        <f>LOOKUP(B114,Tables!$P$2:$P$5,Tables!$Q$2:$Q$5)</f>
        <v>-4</v>
      </c>
      <c r="F114" s="6" t="s">
        <v>407</v>
      </c>
    </row>
    <row r="115" spans="1:7" ht="13" thickBot="1">
      <c r="A115" s="20" t="s">
        <v>251</v>
      </c>
      <c r="B115" s="21">
        <v>8</v>
      </c>
      <c r="C115" s="21">
        <f>IF(SUM(B105:B107)&gt;0,"+"&amp;SUM(B105:B107),0)</f>
        <v>0</v>
      </c>
      <c r="D115" s="22">
        <f>B115</f>
        <v>8</v>
      </c>
      <c r="F115" s="6" t="s">
        <v>338</v>
      </c>
    </row>
    <row r="116" spans="1:7">
      <c r="A116" s="1" t="s">
        <v>222</v>
      </c>
      <c r="B116" s="23"/>
      <c r="C116" s="23"/>
      <c r="D116" s="23">
        <f>IF(SUM(D104:D115)&lt;1,1,(SUM(D104:D115)))</f>
        <v>19</v>
      </c>
      <c r="F116" s="6" t="s">
        <v>166</v>
      </c>
    </row>
    <row r="117" spans="1:7" ht="12" customHeight="1">
      <c r="B117" s="7"/>
      <c r="C117" s="7"/>
      <c r="D117" s="7"/>
      <c r="F117" s="5" t="s">
        <v>336</v>
      </c>
    </row>
    <row r="118" spans="1:7">
      <c r="A118" s="2" t="s">
        <v>221</v>
      </c>
      <c r="B118" s="24" t="str">
        <f>B115+C115&amp;"d6"</f>
        <v>8d6</v>
      </c>
      <c r="C118" s="25" t="s">
        <v>223</v>
      </c>
      <c r="D118" s="7"/>
    </row>
    <row r="119" spans="1:7">
      <c r="A119" s="2" t="s">
        <v>332</v>
      </c>
      <c r="B119" s="24">
        <f t="shared" ref="B119:B120" si="4">IF(G119=0,1,G119)</f>
        <v>19</v>
      </c>
      <c r="C119" s="25" t="s">
        <v>204</v>
      </c>
      <c r="D119" s="7"/>
      <c r="F119" s="57" t="s">
        <v>187</v>
      </c>
      <c r="G119" s="58">
        <f>IF(Calculator!$F$3&gt;0,LOOKUP(Calculator!$F$3,Tables!$R$2:R$21,Tables!$U$2:$U$21)+D116,LOOKUP(Calculator!$F$2,Tables!$R$2:$R$21,Tables!$U$2:$U$21)+D116)</f>
        <v>19</v>
      </c>
    </row>
    <row r="120" spans="1:7">
      <c r="A120" s="2" t="s">
        <v>188</v>
      </c>
      <c r="B120" s="24">
        <f t="shared" si="4"/>
        <v>19</v>
      </c>
      <c r="C120" s="25" t="s">
        <v>365</v>
      </c>
      <c r="D120" s="7"/>
      <c r="E120" s="7"/>
      <c r="F120" s="57" t="s">
        <v>189</v>
      </c>
      <c r="G120" s="58">
        <f>IF(Calculator!$F$3&gt;0,LOOKUP(Calculator!$F$3,Tables!$R$2:R$21,Tables!$S$2:$S$21)+D116,LOOKUP(Calculator!$F$2,Tables!$R$2:$R$21,Tables!$S$2:$S$21)+D116)</f>
        <v>19</v>
      </c>
    </row>
    <row r="121" spans="1:7">
      <c r="A121" s="2" t="s">
        <v>261</v>
      </c>
      <c r="B121" s="26">
        <f>ROUND(D116/5,0)</f>
        <v>4</v>
      </c>
      <c r="C121" s="25" t="s">
        <v>190</v>
      </c>
      <c r="D121" s="7"/>
      <c r="E121" s="7"/>
      <c r="G121" s="7"/>
    </row>
    <row r="122" spans="1:7">
      <c r="A122" s="2" t="s">
        <v>191</v>
      </c>
      <c r="B122" s="24">
        <f>IF(G122=0,1,G122)</f>
        <v>4</v>
      </c>
      <c r="C122" s="25" t="s">
        <v>363</v>
      </c>
      <c r="D122" s="7"/>
      <c r="F122" s="57" t="s">
        <v>141</v>
      </c>
      <c r="G122" s="58">
        <f>IF(Calculator!$F$3&gt;0,LOOKUP(Calculator!$F$3,Tables!$R$2:$R$21,Tables!$T$2:$T$21)+B121,LOOKUP(Calculator!$F$2,Tables!$R$2:$R$21,Tables!$T$2:$T$21)+B121)</f>
        <v>4</v>
      </c>
    </row>
    <row r="123" spans="1:7">
      <c r="A123" s="2" t="s">
        <v>210</v>
      </c>
      <c r="B123" s="26" t="str">
        <f>B110</f>
        <v>None</v>
      </c>
      <c r="C123" s="25" t="s">
        <v>240</v>
      </c>
      <c r="D123" s="7"/>
    </row>
    <row r="124" spans="1:7">
      <c r="B124" s="27"/>
      <c r="C124" s="25"/>
      <c r="D124" s="7"/>
    </row>
    <row r="125" spans="1:7" ht="144" customHeight="1">
      <c r="A125" s="116" t="s">
        <v>467</v>
      </c>
      <c r="B125" s="116"/>
      <c r="C125" s="116"/>
      <c r="D125" s="116"/>
      <c r="E125" s="120"/>
    </row>
    <row r="126" spans="1:7">
      <c r="A126" s="1" t="s">
        <v>382</v>
      </c>
      <c r="B126" s="5" t="s">
        <v>426</v>
      </c>
      <c r="C126" s="8" t="s">
        <v>356</v>
      </c>
      <c r="D126" s="5" t="s">
        <v>232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5</v>
      </c>
      <c r="C134" s="14" t="str">
        <f>IF(B134=0,"-",IF(B134=1,"Meter Radius","Meters Radius"))</f>
        <v>Meters Radius</v>
      </c>
      <c r="D134" s="15">
        <f>IF(B134=0,0,IF(B133=0,LOOKUP(B134,Tables!E$2:E$21,Tables!F$2:F$21),"Cannot have both"))</f>
        <v>3</v>
      </c>
      <c r="F134" s="5" t="s">
        <v>177</v>
      </c>
    </row>
    <row r="135" spans="1:7">
      <c r="A135" s="16" t="s">
        <v>269</v>
      </c>
      <c r="B135" s="17" t="s">
        <v>273</v>
      </c>
      <c r="C135" s="17" t="s">
        <v>295</v>
      </c>
      <c r="D135" s="18">
        <f>IF(B135="Full",0,IF(B135="Partial",2,IF(B135="None",5,"ERROR!")))</f>
        <v>5</v>
      </c>
      <c r="F135" s="5" t="s">
        <v>329</v>
      </c>
    </row>
    <row r="136" spans="1:7">
      <c r="A136" s="13" t="s">
        <v>267</v>
      </c>
      <c r="B136" s="14">
        <v>10</v>
      </c>
      <c r="C136" s="14" t="str">
        <f>IF(B136=0,"-",IF(B136="Touch","-",IF(B136=1,"Meter","Meters")))</f>
        <v>Meters</v>
      </c>
      <c r="D136" s="15">
        <f>IF(B136="Touch",1,IF(B136="Self",1,LOOKUP(B136,Tables!$G$2:$G$21,Tables!$H$2:$H$21)))</f>
        <v>3</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Physical</v>
      </c>
      <c r="C138" s="14" t="s">
        <v>295</v>
      </c>
      <c r="D138" s="15">
        <f>LOOKUP(B138,Tables!$N$2:$N$9,Tables!$O$2:$O$9)</f>
        <v>3</v>
      </c>
      <c r="F138" s="4" t="s">
        <v>287</v>
      </c>
    </row>
    <row r="139" spans="1:7">
      <c r="A139" s="16" t="s">
        <v>202</v>
      </c>
      <c r="B139" s="17" t="s">
        <v>407</v>
      </c>
      <c r="C139" s="17" t="s">
        <v>295</v>
      </c>
      <c r="D139" s="18">
        <f>LOOKUP(B139,Tables!$P$2:$P$5,Tables!$Q$2:$Q$5)</f>
        <v>-4</v>
      </c>
      <c r="F139" s="6" t="s">
        <v>407</v>
      </c>
    </row>
    <row r="140" spans="1:7" ht="13" thickBot="1">
      <c r="A140" s="20" t="s">
        <v>251</v>
      </c>
      <c r="B140" s="21">
        <v>5</v>
      </c>
      <c r="C140" s="21">
        <f>IF(SUM(B130:B132)&gt;0,"+"&amp;SUM(B130:B132),0)</f>
        <v>0</v>
      </c>
      <c r="D140" s="22">
        <f>B140</f>
        <v>5</v>
      </c>
      <c r="F140" s="6" t="s">
        <v>338</v>
      </c>
    </row>
    <row r="141" spans="1:7">
      <c r="A141" s="1" t="s">
        <v>222</v>
      </c>
      <c r="B141" s="23"/>
      <c r="C141" s="23"/>
      <c r="D141" s="23">
        <f>IF(SUM(D129:D140)&lt;1,1,(SUM(D129:D140)))</f>
        <v>18</v>
      </c>
      <c r="F141" s="6" t="s">
        <v>166</v>
      </c>
    </row>
    <row r="142" spans="1:7" ht="12" customHeight="1">
      <c r="B142" s="7"/>
      <c r="C142" s="7"/>
      <c r="D142" s="7"/>
      <c r="E142" s="7"/>
      <c r="F142" s="5" t="s">
        <v>336</v>
      </c>
    </row>
    <row r="143" spans="1:7">
      <c r="A143" s="2" t="s">
        <v>221</v>
      </c>
      <c r="B143" s="24" t="str">
        <f>B140+C140&amp;"d6"</f>
        <v>5d6</v>
      </c>
      <c r="C143" s="25" t="s">
        <v>223</v>
      </c>
      <c r="D143" s="7"/>
      <c r="E143" s="7"/>
    </row>
    <row r="144" spans="1:7">
      <c r="A144" s="2" t="s">
        <v>332</v>
      </c>
      <c r="B144" s="24">
        <f t="shared" ref="B144:B145" si="5">IF(G144=0,1,G144)</f>
        <v>18</v>
      </c>
      <c r="C144" s="25" t="s">
        <v>204</v>
      </c>
      <c r="D144" s="7"/>
      <c r="E144" s="7"/>
      <c r="F144" s="57" t="s">
        <v>187</v>
      </c>
      <c r="G144" s="58">
        <f>IF(Calculator!$F$3&gt;0,LOOKUP(Calculator!$F$3,Tables!$R$2:R$21,Tables!$U$2:$U$21)+D141,LOOKUP(Calculator!$F$2,Tables!$R$2:$R$21,Tables!$U$2:$U$21)+D141)</f>
        <v>18</v>
      </c>
    </row>
    <row r="145" spans="1:7">
      <c r="A145" s="2" t="s">
        <v>188</v>
      </c>
      <c r="B145" s="24">
        <f t="shared" si="5"/>
        <v>18</v>
      </c>
      <c r="C145" s="25" t="s">
        <v>365</v>
      </c>
      <c r="D145" s="7"/>
      <c r="E145" s="7"/>
      <c r="F145" s="57" t="s">
        <v>189</v>
      </c>
      <c r="G145" s="58">
        <f>IF(Calculator!$F$3&gt;0,LOOKUP(Calculator!$F$3,Tables!$R$2:R$21,Tables!$S$2:$S$21)+D141,LOOKUP(Calculator!$F$2,Tables!$R$2:$R$21,Tables!$S$2:$S$21)+D141)</f>
        <v>18</v>
      </c>
    </row>
    <row r="146" spans="1:7">
      <c r="A146" s="2" t="s">
        <v>261</v>
      </c>
      <c r="B146" s="26">
        <f>ROUND(D141/5,0)</f>
        <v>4</v>
      </c>
      <c r="C146" s="25" t="s">
        <v>190</v>
      </c>
      <c r="D146" s="7"/>
      <c r="E146" s="7"/>
      <c r="G146" s="7"/>
    </row>
    <row r="147" spans="1:7">
      <c r="A147" s="2" t="s">
        <v>191</v>
      </c>
      <c r="B147" s="24">
        <f>IF(G147=0,1,G147)</f>
        <v>4</v>
      </c>
      <c r="C147" s="25" t="s">
        <v>363</v>
      </c>
      <c r="D147" s="7"/>
      <c r="E147" s="7"/>
      <c r="F147" s="57" t="s">
        <v>141</v>
      </c>
      <c r="G147" s="58">
        <f>IF(Calculator!$F$3&gt;0,LOOKUP(Calculator!$F$3,Tables!$R$2:$R$21,Tables!$T$2:$T$21)+B146,LOOKUP(Calculator!$F$2,Tables!$R$2:$R$21,Tables!$T$2:$T$21)+B146)</f>
        <v>4</v>
      </c>
    </row>
    <row r="148" spans="1:7">
      <c r="A148" s="2" t="s">
        <v>210</v>
      </c>
      <c r="B148" s="26" t="str">
        <f>B135</f>
        <v>None</v>
      </c>
      <c r="C148" s="25" t="s">
        <v>240</v>
      </c>
    </row>
    <row r="149" spans="1:7" ht="12" customHeight="1">
      <c r="B149" s="27"/>
      <c r="C149" s="25"/>
    </row>
    <row r="150" spans="1:7" ht="161" customHeight="1">
      <c r="A150" s="116" t="s">
        <v>472</v>
      </c>
      <c r="B150" s="116"/>
      <c r="C150" s="116"/>
      <c r="D150" s="116"/>
      <c r="E150" s="120"/>
    </row>
    <row r="151" spans="1:7">
      <c r="A151" s="1" t="s">
        <v>382</v>
      </c>
      <c r="B151" s="5" t="s">
        <v>396</v>
      </c>
      <c r="C151" s="8" t="s">
        <v>356</v>
      </c>
      <c r="D151" s="5" t="s">
        <v>232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272</v>
      </c>
      <c r="C160" s="17" t="s">
        <v>295</v>
      </c>
      <c r="D160" s="18">
        <f>IF(B160="Full",0,IF(B160="Partial",2,IF(B160="None",5,"ERROR!")))</f>
        <v>2</v>
      </c>
      <c r="F160" s="5" t="s">
        <v>252</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322</v>
      </c>
      <c r="D162" s="19">
        <f>IF(B162="Instantaneous",1,IF(B162="Permanent",14,IF(C162="Round",LOOKUP(B162,Tables!$J$2:$J$10,Tables!$K$2:$K$10),IF(C162="Minute",LOOKUP(B162,Tables!$J$11:$J$15,Tables!K$11:K$15),IF(C162="Hour",7,LOOKUP(C162,Tables!$I$16:$I$20,Tables!$K$16:$K$20))))))</f>
        <v>2</v>
      </c>
    </row>
    <row r="163" spans="1:7">
      <c r="A163" s="13" t="s">
        <v>250</v>
      </c>
      <c r="B163" s="14" t="str">
        <f>D151</f>
        <v>Physical</v>
      </c>
      <c r="C163" s="14" t="s">
        <v>295</v>
      </c>
      <c r="D163" s="15">
        <f>LOOKUP(B163,Tables!$N$2:$N$9,Tables!$O$2:$O$9)</f>
        <v>3</v>
      </c>
      <c r="F163" s="4" t="s">
        <v>287</v>
      </c>
    </row>
    <row r="164" spans="1:7">
      <c r="A164" s="16" t="s">
        <v>202</v>
      </c>
      <c r="B164" s="17" t="s">
        <v>409</v>
      </c>
      <c r="C164" s="17" t="s">
        <v>295</v>
      </c>
      <c r="D164" s="18">
        <f>LOOKUP(B164,Tables!$P$2:$P$5,Tables!$Q$2:$Q$5)</f>
        <v>-2</v>
      </c>
      <c r="F164" s="6" t="s">
        <v>407</v>
      </c>
    </row>
    <row r="165" spans="1:7" ht="13" thickBot="1">
      <c r="A165" s="20" t="s">
        <v>251</v>
      </c>
      <c r="B165" s="21">
        <v>8</v>
      </c>
      <c r="C165" s="21">
        <f>IF(SUM(B155:B157)&gt;0,"+"&amp;SUM(B155:B157),0)</f>
        <v>0</v>
      </c>
      <c r="D165" s="22">
        <f>B165</f>
        <v>8</v>
      </c>
      <c r="F165" s="6" t="s">
        <v>338</v>
      </c>
    </row>
    <row r="166" spans="1:7">
      <c r="A166" s="1" t="s">
        <v>222</v>
      </c>
      <c r="B166" s="23"/>
      <c r="C166" s="23"/>
      <c r="D166" s="23">
        <f>IF(SUM(D154:D165)&lt;1,1,(SUM(D154:D165)))</f>
        <v>17</v>
      </c>
      <c r="F166" s="6" t="s">
        <v>166</v>
      </c>
    </row>
    <row r="167" spans="1:7" ht="12" customHeight="1">
      <c r="B167" s="7"/>
      <c r="C167" s="7"/>
      <c r="D167" s="7"/>
      <c r="E167" s="7"/>
      <c r="F167" s="5" t="s">
        <v>336</v>
      </c>
    </row>
    <row r="168" spans="1:7">
      <c r="A168" s="2" t="s">
        <v>221</v>
      </c>
      <c r="B168" s="24" t="str">
        <f>B165+C165&amp;"d6"</f>
        <v>8d6</v>
      </c>
      <c r="C168" s="25" t="s">
        <v>223</v>
      </c>
      <c r="D168" s="7"/>
      <c r="E168" s="7"/>
    </row>
    <row r="169" spans="1:7">
      <c r="A169" s="2" t="s">
        <v>332</v>
      </c>
      <c r="B169" s="24">
        <f t="shared" ref="B169:B170" si="6">IF(G169=0,1,G169)</f>
        <v>17</v>
      </c>
      <c r="C169" s="25" t="s">
        <v>204</v>
      </c>
      <c r="D169" s="7"/>
      <c r="E169" s="7"/>
      <c r="F169" s="57" t="s">
        <v>187</v>
      </c>
      <c r="G169" s="58">
        <f>IF(Calculator!$F$3&gt;0,LOOKUP(Calculator!$F$3,Tables!$R$2:R$21,Tables!$U$2:$U$21)+D166,LOOKUP(Calculator!$F$2,Tables!$R$2:$R$21,Tables!$U$2:$U$21)+D166)</f>
        <v>17</v>
      </c>
    </row>
    <row r="170" spans="1:7">
      <c r="A170" s="2" t="s">
        <v>188</v>
      </c>
      <c r="B170" s="24">
        <f t="shared" si="6"/>
        <v>17</v>
      </c>
      <c r="C170" s="25" t="s">
        <v>365</v>
      </c>
      <c r="D170" s="7"/>
      <c r="E170" s="7"/>
      <c r="F170" s="57" t="s">
        <v>189</v>
      </c>
      <c r="G170" s="58">
        <f>IF(Calculator!$F$3&gt;0,LOOKUP(Calculator!$F$3,Tables!$R$2:R$21,Tables!$S$2:$S$21)+D166,LOOKUP(Calculator!$F$2,Tables!$R$2:$R$21,Tables!$S$2:$S$21)+D166)</f>
        <v>17</v>
      </c>
    </row>
    <row r="171" spans="1:7">
      <c r="A171" s="2" t="s">
        <v>261</v>
      </c>
      <c r="B171" s="26">
        <f>ROUND(D166/5,0)</f>
        <v>3</v>
      </c>
      <c r="C171" s="25" t="s">
        <v>190</v>
      </c>
      <c r="D171" s="7"/>
      <c r="E171" s="7"/>
      <c r="G171" s="7"/>
    </row>
    <row r="172" spans="1:7">
      <c r="A172" s="2" t="s">
        <v>191</v>
      </c>
      <c r="B172" s="24">
        <f>IF(G172=0,1,G172)</f>
        <v>3</v>
      </c>
      <c r="C172" s="25" t="s">
        <v>363</v>
      </c>
      <c r="D172" s="7"/>
      <c r="E172" s="7"/>
      <c r="F172" s="57" t="s">
        <v>141</v>
      </c>
      <c r="G172" s="58">
        <f>IF(Calculator!$F$3&gt;0,LOOKUP(Calculator!$F$3,Tables!$R$2:$R$21,Tables!$T$2:$T$21)+B171,LOOKUP(Calculator!$F$2,Tables!$R$2:$R$21,Tables!$T$2:$T$21)+B171)</f>
        <v>3</v>
      </c>
    </row>
    <row r="173" spans="1:7" ht="12" customHeight="1">
      <c r="A173" s="2" t="s">
        <v>210</v>
      </c>
      <c r="B173" s="26" t="str">
        <f>B160</f>
        <v>Partial</v>
      </c>
      <c r="C173" s="25" t="s">
        <v>240</v>
      </c>
    </row>
    <row r="174" spans="1:7" ht="12" customHeight="1">
      <c r="B174" s="27"/>
      <c r="C174" s="25"/>
    </row>
    <row r="175" spans="1:7" ht="144" customHeight="1">
      <c r="A175" s="116" t="s">
        <v>470</v>
      </c>
      <c r="B175" s="116"/>
      <c r="C175" s="116"/>
      <c r="D175" s="116"/>
      <c r="E175" s="120"/>
    </row>
    <row r="176" spans="1:7">
      <c r="A176" s="1" t="s">
        <v>382</v>
      </c>
      <c r="B176" s="5" t="s">
        <v>349</v>
      </c>
      <c r="C176" s="8" t="s">
        <v>356</v>
      </c>
      <c r="D176" s="5" t="s">
        <v>232</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Physical</v>
      </c>
      <c r="C188" s="14" t="s">
        <v>295</v>
      </c>
      <c r="D188" s="15">
        <f>LOOKUP(B188,Tables!$N$2:$N$9,Tables!$O$2:$O$9)</f>
        <v>3</v>
      </c>
      <c r="F188" s="4" t="s">
        <v>287</v>
      </c>
    </row>
    <row r="189" spans="1:6">
      <c r="A189" s="16" t="s">
        <v>202</v>
      </c>
      <c r="B189" s="17" t="s">
        <v>407</v>
      </c>
      <c r="C189" s="17" t="s">
        <v>295</v>
      </c>
      <c r="D189" s="18">
        <f>LOOKUP(B189,Tables!$P$2:$P$5,Tables!$Q$2:$Q$5)</f>
        <v>-4</v>
      </c>
      <c r="F189" s="6" t="s">
        <v>407</v>
      </c>
    </row>
    <row r="190" spans="1:6" ht="13" thickBot="1">
      <c r="A190" s="20" t="s">
        <v>251</v>
      </c>
      <c r="B190" s="21">
        <v>8</v>
      </c>
      <c r="C190" s="21">
        <f>IF(SUM(B180:B182)&gt;0,"+"&amp;SUM(B180:B182),0)</f>
        <v>0</v>
      </c>
      <c r="D190" s="22">
        <f>B190</f>
        <v>8</v>
      </c>
      <c r="F190" s="6" t="s">
        <v>338</v>
      </c>
    </row>
    <row r="191" spans="1:6">
      <c r="A191" s="1" t="s">
        <v>222</v>
      </c>
      <c r="B191" s="23"/>
      <c r="C191" s="23"/>
      <c r="D191" s="23">
        <f>IF(SUM(D179:D190)&lt;1,1,(SUM(D179:D190)))</f>
        <v>18</v>
      </c>
      <c r="F191" s="6" t="s">
        <v>166</v>
      </c>
    </row>
    <row r="192" spans="1:6">
      <c r="B192" s="7"/>
      <c r="C192" s="7"/>
      <c r="D192" s="7"/>
      <c r="F192" s="5" t="s">
        <v>336</v>
      </c>
    </row>
    <row r="193" spans="1:7">
      <c r="A193" s="2" t="s">
        <v>221</v>
      </c>
      <c r="B193" s="24" t="str">
        <f>B190+C190&amp;"d6"</f>
        <v>8d6</v>
      </c>
      <c r="C193" s="25" t="s">
        <v>223</v>
      </c>
      <c r="D193" s="7"/>
    </row>
    <row r="194" spans="1:7">
      <c r="A194" s="2" t="s">
        <v>332</v>
      </c>
      <c r="B194" s="24">
        <f t="shared" ref="B194:B195" si="7">IF(G194=0,1,G194)</f>
        <v>18</v>
      </c>
      <c r="C194" s="25" t="s">
        <v>204</v>
      </c>
      <c r="D194" s="7"/>
      <c r="F194" s="57" t="s">
        <v>187</v>
      </c>
      <c r="G194" s="58">
        <f>IF(Calculator!$F$3&gt;0,LOOKUP(Calculator!$F$3,Tables!$R$2:R$21,Tables!$U$2:$U$21)+D191,LOOKUP(Calculator!$F$2,Tables!$R$2:$R$21,Tables!$U$2:$U$21)+D191)</f>
        <v>18</v>
      </c>
    </row>
    <row r="195" spans="1:7">
      <c r="A195" s="2" t="s">
        <v>188</v>
      </c>
      <c r="B195" s="24">
        <f t="shared" si="7"/>
        <v>18</v>
      </c>
      <c r="C195" s="25" t="s">
        <v>365</v>
      </c>
      <c r="D195" s="7"/>
      <c r="E195" s="7"/>
      <c r="F195" s="57" t="s">
        <v>189</v>
      </c>
      <c r="G195" s="58">
        <f>IF(Calculator!$F$3&gt;0,LOOKUP(Calculator!$F$3,Tables!$R$2:R$21,Tables!$S$2:$S$21)+D191,LOOKUP(Calculator!$F$2,Tables!$R$2:$R$21,Tables!$S$2:$S$21)+D191)</f>
        <v>18</v>
      </c>
    </row>
    <row r="196" spans="1:7">
      <c r="A196" s="2" t="s">
        <v>261</v>
      </c>
      <c r="B196" s="26">
        <f>ROUND(D191/5,0)</f>
        <v>4</v>
      </c>
      <c r="C196" s="25" t="s">
        <v>190</v>
      </c>
      <c r="D196" s="7"/>
      <c r="E196" s="7"/>
      <c r="G196" s="7"/>
    </row>
    <row r="197" spans="1:7">
      <c r="A197" s="2" t="s">
        <v>191</v>
      </c>
      <c r="B197" s="24">
        <f>IF(G197=0,1,G197)</f>
        <v>4</v>
      </c>
      <c r="C197" s="25" t="s">
        <v>363</v>
      </c>
      <c r="D197" s="7"/>
      <c r="F197" s="57" t="s">
        <v>141</v>
      </c>
      <c r="G197" s="58">
        <f>IF(Calculator!$F$3&gt;0,LOOKUP(Calculator!$F$3,Tables!$R$2:$R$21,Tables!$T$2:$T$21)+B196,LOOKUP(Calculator!$F$2,Tables!$R$2:$R$21,Tables!$T$2:$T$21)+B196)</f>
        <v>4</v>
      </c>
    </row>
    <row r="198" spans="1:7">
      <c r="A198" s="2" t="s">
        <v>210</v>
      </c>
      <c r="B198" s="26" t="str">
        <f>B185</f>
        <v>None</v>
      </c>
      <c r="C198" s="25" t="s">
        <v>240</v>
      </c>
    </row>
    <row r="199" spans="1:7">
      <c r="B199" s="27"/>
      <c r="C199" s="25"/>
    </row>
    <row r="200" spans="1:7" ht="144" customHeight="1">
      <c r="A200" s="119" t="s">
        <v>468</v>
      </c>
      <c r="B200" s="116"/>
      <c r="C200" s="116"/>
      <c r="D200" s="116"/>
      <c r="E200" s="120"/>
    </row>
    <row r="201" spans="1:7">
      <c r="A201" s="1" t="s">
        <v>382</v>
      </c>
      <c r="B201" s="5" t="s">
        <v>408</v>
      </c>
      <c r="C201" s="8" t="s">
        <v>356</v>
      </c>
      <c r="D201" s="5" t="s">
        <v>232</v>
      </c>
    </row>
    <row r="202" spans="1:7">
      <c r="B202" s="7"/>
      <c r="C202" s="7"/>
      <c r="D202" s="7"/>
    </row>
    <row r="203" spans="1:7" ht="13" thickBot="1">
      <c r="A203" s="1" t="s">
        <v>358</v>
      </c>
      <c r="B203" s="23" t="s">
        <v>359</v>
      </c>
      <c r="C203" s="23" t="s">
        <v>205</v>
      </c>
      <c r="D203" s="23" t="s">
        <v>316</v>
      </c>
      <c r="F203" s="4" t="s">
        <v>317</v>
      </c>
    </row>
    <row r="204" spans="1:7">
      <c r="A204" s="10" t="s">
        <v>357</v>
      </c>
      <c r="B204" s="11" t="s">
        <v>206</v>
      </c>
      <c r="C204" s="11" t="s">
        <v>295</v>
      </c>
      <c r="D204" s="12">
        <f>IF(B204=0,0,LOOKUP(B204,Tables!A$2:A$4,Tables!B$2:B$4))</f>
        <v>0</v>
      </c>
      <c r="F204" s="5" t="s">
        <v>180</v>
      </c>
    </row>
    <row r="205" spans="1:7">
      <c r="A205" s="13" t="s">
        <v>294</v>
      </c>
      <c r="B205" s="14">
        <v>0</v>
      </c>
      <c r="C205" s="14" t="s">
        <v>212</v>
      </c>
      <c r="D205" s="15">
        <f>IF(B205=0,0,-1)</f>
        <v>0</v>
      </c>
      <c r="F205" s="5" t="s">
        <v>298</v>
      </c>
    </row>
    <row r="206" spans="1:7">
      <c r="A206" s="16" t="s">
        <v>296</v>
      </c>
      <c r="B206" s="17">
        <v>0</v>
      </c>
      <c r="C206" s="17" t="s">
        <v>295</v>
      </c>
      <c r="D206" s="18">
        <f>IF(B206=0,0,-1)</f>
        <v>0</v>
      </c>
      <c r="F206" s="5" t="s">
        <v>286</v>
      </c>
    </row>
    <row r="207" spans="1:7">
      <c r="A207" s="13" t="s">
        <v>297</v>
      </c>
      <c r="B207" s="14">
        <v>0</v>
      </c>
      <c r="C207" s="14" t="s">
        <v>295</v>
      </c>
      <c r="D207" s="15">
        <f>IF(B207=0,0,-1)</f>
        <v>0</v>
      </c>
      <c r="F207" s="5" t="s">
        <v>299</v>
      </c>
    </row>
    <row r="208" spans="1:7">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272</v>
      </c>
      <c r="C210" s="17" t="s">
        <v>295</v>
      </c>
      <c r="D210" s="18">
        <f>IF(B210="Full",0,IF(B210="Partial",2,IF(B210="None",5,"ERROR!")))</f>
        <v>2</v>
      </c>
      <c r="F210" s="5" t="s">
        <v>252</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Physical</v>
      </c>
      <c r="C213" s="14" t="s">
        <v>295</v>
      </c>
      <c r="D213" s="15">
        <f>LOOKUP(B213,Tables!$N$2:$N$9,Tables!$O$2:$O$9)</f>
        <v>3</v>
      </c>
      <c r="F213" s="4" t="s">
        <v>287</v>
      </c>
    </row>
    <row r="214" spans="1:7">
      <c r="A214" s="16" t="s">
        <v>202</v>
      </c>
      <c r="B214" s="17" t="s">
        <v>424</v>
      </c>
      <c r="C214" s="17" t="s">
        <v>295</v>
      </c>
      <c r="D214" s="18">
        <f>LOOKUP(B214,Tables!$P$2:$P$5,Tables!$Q$2:$Q$5)</f>
        <v>-2</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16</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16</v>
      </c>
      <c r="C219" s="25" t="s">
        <v>204</v>
      </c>
      <c r="D219" s="7"/>
      <c r="F219" s="57" t="s">
        <v>187</v>
      </c>
      <c r="G219" s="58">
        <f>IF(Calculator!$F$3&gt;0,LOOKUP(Calculator!$F$3,Tables!$R$2:R$21,Tables!$U$2:$U$21)+D216,LOOKUP(Calculator!$F$2,Tables!$R$2:$R$21,Tables!$U$2:$U$21)+D216)</f>
        <v>16</v>
      </c>
    </row>
    <row r="220" spans="1:7">
      <c r="A220" s="2" t="s">
        <v>188</v>
      </c>
      <c r="B220" s="24">
        <f t="shared" si="8"/>
        <v>16</v>
      </c>
      <c r="C220" s="25" t="s">
        <v>365</v>
      </c>
      <c r="D220" s="7"/>
      <c r="E220" s="7"/>
      <c r="F220" s="57" t="s">
        <v>189</v>
      </c>
      <c r="G220" s="58">
        <f>IF(Calculator!$F$3&gt;0,LOOKUP(Calculator!$F$3,Tables!$R$2:R$21,Tables!$S$2:$S$21)+D216,LOOKUP(Calculator!$F$2,Tables!$R$2:$R$21,Tables!$S$2:$S$21)+D216)</f>
        <v>16</v>
      </c>
    </row>
    <row r="221" spans="1:7">
      <c r="A221" s="2" t="s">
        <v>261</v>
      </c>
      <c r="B221" s="26">
        <f>ROUND(D216/5,0)</f>
        <v>3</v>
      </c>
      <c r="C221" s="25" t="s">
        <v>190</v>
      </c>
      <c r="D221" s="7"/>
      <c r="E221" s="7"/>
      <c r="G221" s="7"/>
    </row>
    <row r="222" spans="1:7">
      <c r="A222" s="2" t="s">
        <v>191</v>
      </c>
      <c r="B222" s="24">
        <f>IF(G222=0,1,G222)</f>
        <v>3</v>
      </c>
      <c r="C222" s="25" t="s">
        <v>363</v>
      </c>
      <c r="D222" s="7"/>
      <c r="F222" s="57" t="s">
        <v>141</v>
      </c>
      <c r="G222" s="58">
        <f>IF(Calculator!$F$3&gt;0,LOOKUP(Calculator!$F$3,Tables!$R$2:$R$21,Tables!$T$2:$T$21)+B221,LOOKUP(Calculator!$F$2,Tables!$R$2:$R$21,Tables!$T$2:$T$21)+B221)</f>
        <v>3</v>
      </c>
    </row>
    <row r="223" spans="1:7">
      <c r="A223" s="2" t="s">
        <v>210</v>
      </c>
      <c r="B223" s="26" t="str">
        <f>B210</f>
        <v>Partial</v>
      </c>
      <c r="C223" s="25" t="s">
        <v>240</v>
      </c>
    </row>
    <row r="224" spans="1:7">
      <c r="B224" s="27"/>
      <c r="C224" s="25"/>
    </row>
    <row r="225" spans="1:6" ht="144" customHeight="1">
      <c r="A225" s="119" t="s">
        <v>465</v>
      </c>
      <c r="B225" s="116"/>
      <c r="C225" s="116"/>
      <c r="D225" s="116"/>
      <c r="E225" s="120"/>
    </row>
    <row r="226" spans="1:6">
      <c r="A226" s="1" t="s">
        <v>382</v>
      </c>
      <c r="B226" s="5" t="s">
        <v>417</v>
      </c>
      <c r="C226" s="8" t="s">
        <v>356</v>
      </c>
      <c r="D226" s="5" t="s">
        <v>232</v>
      </c>
    </row>
    <row r="227" spans="1:6">
      <c r="B227" s="7"/>
      <c r="C227" s="7"/>
      <c r="D227" s="7"/>
    </row>
    <row r="228" spans="1:6" ht="13" thickBot="1">
      <c r="A228" s="1" t="s">
        <v>358</v>
      </c>
      <c r="B228" s="23" t="s">
        <v>359</v>
      </c>
      <c r="C228" s="23" t="s">
        <v>205</v>
      </c>
      <c r="D228" s="23" t="s">
        <v>316</v>
      </c>
      <c r="F228" s="4" t="s">
        <v>317</v>
      </c>
    </row>
    <row r="229" spans="1:6">
      <c r="A229" s="10" t="s">
        <v>357</v>
      </c>
      <c r="B229" s="11" t="s">
        <v>206</v>
      </c>
      <c r="C229" s="11" t="s">
        <v>295</v>
      </c>
      <c r="D229" s="12">
        <f>IF(B229=0,0,LOOKUP(B229,Tables!A$2:A$4,Tables!B$2:B$4))</f>
        <v>0</v>
      </c>
      <c r="F229" s="5" t="s">
        <v>180</v>
      </c>
    </row>
    <row r="230" spans="1:6">
      <c r="A230" s="13" t="s">
        <v>294</v>
      </c>
      <c r="B230" s="14">
        <v>0</v>
      </c>
      <c r="C230" s="14" t="s">
        <v>212</v>
      </c>
      <c r="D230" s="15">
        <f>IF(B230=0,0,-1)</f>
        <v>0</v>
      </c>
      <c r="F230" s="5" t="s">
        <v>298</v>
      </c>
    </row>
    <row r="231" spans="1:6">
      <c r="A231" s="16" t="s">
        <v>296</v>
      </c>
      <c r="B231" s="17">
        <v>0</v>
      </c>
      <c r="C231" s="17" t="s">
        <v>295</v>
      </c>
      <c r="D231" s="18">
        <f>IF(B231=0,0,-1)</f>
        <v>0</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v>
      </c>
      <c r="C234" s="14" t="str">
        <f>IF(B234=0,"-",IF(B234=1,"Meter Radius","Meters Radius"))</f>
        <v>Meter Radius</v>
      </c>
      <c r="D234" s="15">
        <f>IF(B234=0,0,IF(B233=0,LOOKUP(B234,Tables!E$2:E$21,Tables!F$2:F$21),"Cannot have both"))</f>
        <v>2</v>
      </c>
      <c r="F234" s="5" t="s">
        <v>177</v>
      </c>
    </row>
    <row r="235" spans="1:6">
      <c r="A235" s="16" t="s">
        <v>269</v>
      </c>
      <c r="B235" s="17" t="s">
        <v>273</v>
      </c>
      <c r="C235" s="17" t="s">
        <v>295</v>
      </c>
      <c r="D235" s="18">
        <f>IF(B235="Full",0,IF(B235="Partial",2,IF(B235="None",5,"ERROR!")))</f>
        <v>5</v>
      </c>
      <c r="F235" s="5" t="s">
        <v>329</v>
      </c>
    </row>
    <row r="236" spans="1:6">
      <c r="A236" s="13" t="s">
        <v>267</v>
      </c>
      <c r="B236" s="14">
        <v>1</v>
      </c>
      <c r="C236" s="14" t="s">
        <v>78</v>
      </c>
      <c r="D236" s="15">
        <f>IF(B236="Touch",1,IF(B236="Self",1,LOOKUP(B236,Tables!$G$2:$G$21,Tables!$H$2:$H$21)))</f>
        <v>2</v>
      </c>
      <c r="F236" s="5" t="s">
        <v>321</v>
      </c>
    </row>
    <row r="237" spans="1:6">
      <c r="A237" s="16" t="s">
        <v>268</v>
      </c>
      <c r="B237" s="17">
        <v>1</v>
      </c>
      <c r="C237" s="17" t="s">
        <v>323</v>
      </c>
      <c r="D237" s="19">
        <f>IF(B237="Instantaneous",1,IF(B237="Permanent",14,IF(C237="Round",LOOKUP(B237,Tables!$J$2:$J$10,Tables!$K$2:$K$10),IF(C237="Minute",LOOKUP(B237,Tables!$J$11:$J$15,Tables!K$11:K$15),IF(C237="Hour",7,LOOKUP(C237,Tables!$I$16:$I$20,Tables!$K$16:$K$20))))))</f>
        <v>3</v>
      </c>
    </row>
    <row r="238" spans="1:6">
      <c r="A238" s="13" t="s">
        <v>250</v>
      </c>
      <c r="B238" s="14" t="str">
        <f>D226</f>
        <v>Physical</v>
      </c>
      <c r="C238" s="14" t="s">
        <v>295</v>
      </c>
      <c r="D238" s="15">
        <f>LOOKUP(B238,Tables!$N$2:$N$9,Tables!$O$2:$O$9)</f>
        <v>3</v>
      </c>
      <c r="F238" s="4" t="s">
        <v>287</v>
      </c>
    </row>
    <row r="239" spans="1:6">
      <c r="A239" s="16" t="s">
        <v>202</v>
      </c>
      <c r="B239" s="17" t="s">
        <v>407</v>
      </c>
      <c r="C239" s="17" t="s">
        <v>295</v>
      </c>
      <c r="D239" s="18">
        <f>LOOKUP(B239,Tables!$P$2:$P$5,Tables!$Q$2:$Q$5)</f>
        <v>-4</v>
      </c>
      <c r="F239" s="6" t="s">
        <v>407</v>
      </c>
    </row>
    <row r="240" spans="1:6" ht="13" thickBot="1">
      <c r="A240" s="20" t="s">
        <v>251</v>
      </c>
      <c r="B240" s="21">
        <v>8</v>
      </c>
      <c r="C240" s="21">
        <f>IF(SUM(B230:B232)&gt;0,"+"&amp;SUM(B230:B232),0)</f>
        <v>0</v>
      </c>
      <c r="D240" s="22">
        <f>B240</f>
        <v>8</v>
      </c>
      <c r="F240" s="6" t="s">
        <v>338</v>
      </c>
    </row>
    <row r="241" spans="1:7">
      <c r="A241" s="1" t="s">
        <v>222</v>
      </c>
      <c r="B241" s="23"/>
      <c r="C241" s="23"/>
      <c r="D241" s="23">
        <f>IF(SUM(D229:D240)&lt;1,1,(SUM(D229:D240)))</f>
        <v>19</v>
      </c>
      <c r="F241" s="6" t="s">
        <v>166</v>
      </c>
    </row>
    <row r="242" spans="1:7">
      <c r="B242" s="7"/>
      <c r="C242" s="7"/>
      <c r="D242" s="7"/>
      <c r="E242" s="7"/>
      <c r="F242" s="5" t="s">
        <v>336</v>
      </c>
    </row>
    <row r="243" spans="1:7">
      <c r="A243" s="2" t="s">
        <v>221</v>
      </c>
      <c r="B243" s="24" t="str">
        <f>B240+C240&amp;"d6"</f>
        <v>8d6</v>
      </c>
      <c r="C243" s="25" t="s">
        <v>223</v>
      </c>
      <c r="D243" s="7"/>
      <c r="E243" s="7"/>
    </row>
    <row r="244" spans="1:7">
      <c r="A244" s="2" t="s">
        <v>332</v>
      </c>
      <c r="B244" s="24">
        <f t="shared" ref="B244:B245" si="9">IF(G244=0,1,G244)</f>
        <v>19</v>
      </c>
      <c r="C244" s="25" t="s">
        <v>204</v>
      </c>
      <c r="D244" s="7"/>
      <c r="E244" s="7"/>
      <c r="F244" s="57" t="s">
        <v>187</v>
      </c>
      <c r="G244" s="58">
        <f>IF(Calculator!$F$3&gt;0,LOOKUP(Calculator!$F$3,Tables!$R$2:R$21,Tables!$U$2:$U$21)+D241,LOOKUP(Calculator!$F$2,Tables!$R$2:$R$21,Tables!$U$2:$U$21)+D241)</f>
        <v>19</v>
      </c>
    </row>
    <row r="245" spans="1:7">
      <c r="A245" s="2" t="s">
        <v>188</v>
      </c>
      <c r="B245" s="24">
        <f t="shared" si="9"/>
        <v>19</v>
      </c>
      <c r="C245" s="25" t="s">
        <v>365</v>
      </c>
      <c r="D245" s="7"/>
      <c r="E245" s="7"/>
      <c r="F245" s="57" t="s">
        <v>189</v>
      </c>
      <c r="G245" s="58">
        <f>IF(Calculator!$F$3&gt;0,LOOKUP(Calculator!$F$3,Tables!$R$2:R$21,Tables!$S$2:$S$21)+D241,LOOKUP(Calculator!$F$2,Tables!$R$2:$R$21,Tables!$S$2:$S$21)+D241)</f>
        <v>19</v>
      </c>
    </row>
    <row r="246" spans="1:7">
      <c r="A246" s="2" t="s">
        <v>261</v>
      </c>
      <c r="B246" s="26">
        <f>ROUND(D241/5,0)</f>
        <v>4</v>
      </c>
      <c r="C246" s="25" t="s">
        <v>190</v>
      </c>
      <c r="D246" s="7"/>
      <c r="E246" s="7"/>
      <c r="G246" s="7"/>
    </row>
    <row r="247" spans="1:7">
      <c r="A247" s="2" t="s">
        <v>191</v>
      </c>
      <c r="B247" s="24">
        <f>IF(G247=0,1,G247)</f>
        <v>4</v>
      </c>
      <c r="C247" s="25" t="s">
        <v>363</v>
      </c>
      <c r="D247" s="7"/>
      <c r="E247" s="7"/>
      <c r="F247" s="57" t="s">
        <v>141</v>
      </c>
      <c r="G247" s="58">
        <f>IF(Calculator!$F$3&gt;0,LOOKUP(Calculator!$F$3,Tables!$R$2:$R$21,Tables!$T$2:$T$21)+B246,LOOKUP(Calculator!$F$2,Tables!$R$2:$R$21,Tables!$T$2:$T$21)+B246)</f>
        <v>4</v>
      </c>
    </row>
    <row r="248" spans="1:7">
      <c r="A248" s="2" t="s">
        <v>210</v>
      </c>
      <c r="B248" s="26" t="str">
        <f>B235</f>
        <v>None</v>
      </c>
      <c r="C248" s="25" t="s">
        <v>240</v>
      </c>
    </row>
    <row r="249" spans="1:7">
      <c r="B249" s="27"/>
      <c r="C249" s="25"/>
    </row>
    <row r="250" spans="1:7" ht="144" customHeight="1">
      <c r="A250" s="119" t="s">
        <v>476</v>
      </c>
      <c r="B250" s="116"/>
      <c r="C250" s="116"/>
      <c r="D250" s="116"/>
      <c r="E250" s="120"/>
    </row>
    <row r="251" spans="1:7">
      <c r="A251" s="1" t="s">
        <v>382</v>
      </c>
      <c r="B251" s="5" t="s">
        <v>348</v>
      </c>
      <c r="C251" s="8" t="s">
        <v>356</v>
      </c>
      <c r="D251" s="5" t="s">
        <v>232</v>
      </c>
    </row>
    <row r="252" spans="1:7">
      <c r="B252" s="7"/>
      <c r="C252" s="7"/>
      <c r="D252" s="7"/>
    </row>
    <row r="253" spans="1:7" ht="13" thickBot="1">
      <c r="A253" s="1" t="s">
        <v>358</v>
      </c>
      <c r="B253" s="23" t="s">
        <v>359</v>
      </c>
      <c r="C253" s="23" t="s">
        <v>205</v>
      </c>
      <c r="D253" s="23" t="s">
        <v>316</v>
      </c>
      <c r="F253" s="4" t="s">
        <v>317</v>
      </c>
    </row>
    <row r="254" spans="1:7">
      <c r="A254" s="10" t="s">
        <v>357</v>
      </c>
      <c r="B254" s="11" t="s">
        <v>206</v>
      </c>
      <c r="C254" s="11" t="s">
        <v>295</v>
      </c>
      <c r="D254" s="12">
        <f>IF(B254=0,0,LOOKUP(B254,Tables!A$2:A$4,Tables!B$2:B$4))</f>
        <v>0</v>
      </c>
      <c r="F254" s="5" t="s">
        <v>180</v>
      </c>
    </row>
    <row r="255" spans="1:7">
      <c r="A255" s="13" t="s">
        <v>294</v>
      </c>
      <c r="B255" s="14">
        <v>0</v>
      </c>
      <c r="C255" s="14" t="s">
        <v>212</v>
      </c>
      <c r="D255" s="15">
        <f>IF(B255=0,0,-1)</f>
        <v>0</v>
      </c>
      <c r="F255" s="5" t="s">
        <v>298</v>
      </c>
    </row>
    <row r="256" spans="1:7">
      <c r="A256" s="16" t="s">
        <v>296</v>
      </c>
      <c r="B256" s="17">
        <v>0</v>
      </c>
      <c r="C256" s="17" t="s">
        <v>295</v>
      </c>
      <c r="D256" s="18">
        <f>IF(B256=0,0,-1)</f>
        <v>0</v>
      </c>
      <c r="F256" s="5" t="s">
        <v>286</v>
      </c>
    </row>
    <row r="257" spans="1:7">
      <c r="A257" s="13" t="s">
        <v>297</v>
      </c>
      <c r="B257" s="14">
        <v>0</v>
      </c>
      <c r="C257" s="14" t="s">
        <v>295</v>
      </c>
      <c r="D257" s="15">
        <f>IF(B257=0,0,-1)</f>
        <v>0</v>
      </c>
      <c r="F257" s="5" t="s">
        <v>299</v>
      </c>
    </row>
    <row r="258" spans="1:7">
      <c r="A258" s="16" t="s">
        <v>219</v>
      </c>
      <c r="B258" s="17">
        <v>0</v>
      </c>
      <c r="C258" s="17" t="s">
        <v>295</v>
      </c>
      <c r="D258" s="18">
        <f>IF(B258=0,0,LOOKUP(B258,Tables!$C$2:$C$21,Tables!$D$2:$D$21))</f>
        <v>0</v>
      </c>
      <c r="F258" s="5" t="s">
        <v>300</v>
      </c>
    </row>
    <row r="259" spans="1:7">
      <c r="A259" s="13" t="s">
        <v>266</v>
      </c>
      <c r="B259" s="14">
        <v>5</v>
      </c>
      <c r="C259" s="14" t="str">
        <f>IF(B259=0,"-",IF(B259=1,"Meter Radius","Meters Radius"))</f>
        <v>Meters Radius</v>
      </c>
      <c r="D259" s="15">
        <f>IF(B259=0,0,IF(B258=0,LOOKUP(B259,Tables!E$2:E$21,Tables!F$2:F$21),"Cannot have both"))</f>
        <v>3</v>
      </c>
      <c r="F259" s="5" t="s">
        <v>177</v>
      </c>
    </row>
    <row r="260" spans="1:7">
      <c r="A260" s="16" t="s">
        <v>269</v>
      </c>
      <c r="B260" s="17" t="s">
        <v>273</v>
      </c>
      <c r="C260" s="17" t="s">
        <v>295</v>
      </c>
      <c r="D260" s="18">
        <f>IF(B260="Full",0,IF(B260="Partial",2,IF(B260="None",5,"ERROR!")))</f>
        <v>5</v>
      </c>
      <c r="F260" s="5" t="s">
        <v>329</v>
      </c>
    </row>
    <row r="261" spans="1:7">
      <c r="A261" s="13" t="s">
        <v>267</v>
      </c>
      <c r="B261" s="14">
        <v>10</v>
      </c>
      <c r="C261" s="14" t="str">
        <f>IF(B261=0,"-",IF(B261="Touch","-",IF(B261=1,"Meter","Meters")))</f>
        <v>Meters</v>
      </c>
      <c r="D261" s="15">
        <f>IF(B261="Touch",1,IF(B261="Self",1,LOOKUP(B261,Tables!$G$2:$G$21,Tables!$H$2:$H$21)))</f>
        <v>3</v>
      </c>
      <c r="F261" s="5" t="s">
        <v>321</v>
      </c>
    </row>
    <row r="262" spans="1:7">
      <c r="A262" s="16" t="s">
        <v>268</v>
      </c>
      <c r="B262" s="17">
        <v>1</v>
      </c>
      <c r="C262" s="17" t="s">
        <v>322</v>
      </c>
      <c r="D262" s="19">
        <f>IF(B262="Instantaneous",1,IF(B262="Permanent",14,IF(C262="Round",LOOKUP(B262,Tables!$J$2:$J$10,Tables!$K$2:$K$10),IF(C262="Minute",LOOKUP(B262,Tables!$J$11:$J$15,Tables!K$11:K$15),IF(C262="Hour",7,LOOKUP(C262,Tables!$I$16:$I$20,Tables!$K$16:$K$20))))))</f>
        <v>2</v>
      </c>
    </row>
    <row r="263" spans="1:7">
      <c r="A263" s="13" t="s">
        <v>250</v>
      </c>
      <c r="B263" s="14" t="str">
        <f>D251</f>
        <v>Physical</v>
      </c>
      <c r="C263" s="14" t="s">
        <v>295</v>
      </c>
      <c r="D263" s="15">
        <f>LOOKUP(B263,Tables!$N$2:$N$9,Tables!$O$2:$O$9)</f>
        <v>3</v>
      </c>
      <c r="F263" s="4" t="s">
        <v>287</v>
      </c>
    </row>
    <row r="264" spans="1:7">
      <c r="A264" s="16" t="s">
        <v>202</v>
      </c>
      <c r="B264" s="17" t="s">
        <v>407</v>
      </c>
      <c r="C264" s="17" t="s">
        <v>295</v>
      </c>
      <c r="D264" s="18">
        <f>LOOKUP(B264,Tables!$P$2:$P$5,Tables!$Q$2:$Q$5)</f>
        <v>-4</v>
      </c>
      <c r="F264" s="6" t="s">
        <v>407</v>
      </c>
    </row>
    <row r="265" spans="1:7" ht="13" thickBot="1">
      <c r="A265" s="20" t="s">
        <v>251</v>
      </c>
      <c r="B265" s="21">
        <v>8</v>
      </c>
      <c r="C265" s="21">
        <f>IF(SUM(B255:B257)&gt;0,"+"&amp;SUM(B255:B257),0)</f>
        <v>0</v>
      </c>
      <c r="D265" s="22">
        <f>B265</f>
        <v>8</v>
      </c>
      <c r="F265" s="6" t="s">
        <v>338</v>
      </c>
    </row>
    <row r="266" spans="1:7">
      <c r="A266" s="1" t="s">
        <v>222</v>
      </c>
      <c r="B266" s="23"/>
      <c r="C266" s="23"/>
      <c r="D266" s="23">
        <f>IF(SUM(D254:D265)&lt;1,1,(SUM(D254:D265)))</f>
        <v>20</v>
      </c>
      <c r="F266" s="6" t="s">
        <v>166</v>
      </c>
    </row>
    <row r="267" spans="1:7">
      <c r="B267" s="7"/>
      <c r="C267" s="7"/>
      <c r="D267" s="7"/>
      <c r="F267" s="5" t="s">
        <v>336</v>
      </c>
    </row>
    <row r="268" spans="1:7">
      <c r="A268" s="2" t="s">
        <v>221</v>
      </c>
      <c r="B268" s="24" t="str">
        <f>B265+C265&amp;"d6"</f>
        <v>8d6</v>
      </c>
      <c r="C268" s="25" t="s">
        <v>223</v>
      </c>
      <c r="D268" s="7"/>
    </row>
    <row r="269" spans="1:7">
      <c r="A269" s="2" t="s">
        <v>332</v>
      </c>
      <c r="B269" s="24">
        <f t="shared" ref="B269:B270" si="10">IF(G269=0,1,G269)</f>
        <v>20</v>
      </c>
      <c r="C269" s="25" t="s">
        <v>204</v>
      </c>
      <c r="D269" s="7"/>
      <c r="F269" s="57" t="s">
        <v>187</v>
      </c>
      <c r="G269" s="58">
        <f>IF(Calculator!$F$3&gt;0,LOOKUP(Calculator!$F$3,Tables!$R$2:R$21,Tables!$U$2:$U$21)+D266,LOOKUP(Calculator!$F$2,Tables!$R$2:$R$21,Tables!$U$2:$U$21)+D266)</f>
        <v>20</v>
      </c>
    </row>
    <row r="270" spans="1:7">
      <c r="A270" s="2" t="s">
        <v>188</v>
      </c>
      <c r="B270" s="24">
        <f t="shared" si="10"/>
        <v>20</v>
      </c>
      <c r="C270" s="25" t="s">
        <v>365</v>
      </c>
      <c r="D270" s="7"/>
      <c r="E270" s="7"/>
      <c r="F270" s="57" t="s">
        <v>189</v>
      </c>
      <c r="G270" s="58">
        <f>IF(Calculator!$F$3&gt;0,LOOKUP(Calculator!$F$3,Tables!$R$2:R$21,Tables!$S$2:$S$21)+D266,LOOKUP(Calculator!$F$2,Tables!$R$2:$R$21,Tables!$S$2:$S$21)+D266)</f>
        <v>20</v>
      </c>
    </row>
    <row r="271" spans="1:7">
      <c r="A271" s="2" t="s">
        <v>261</v>
      </c>
      <c r="B271" s="26">
        <f>ROUND(D266/5,0)</f>
        <v>4</v>
      </c>
      <c r="C271" s="25" t="s">
        <v>190</v>
      </c>
      <c r="D271" s="7"/>
      <c r="E271" s="7"/>
      <c r="G271" s="7"/>
    </row>
    <row r="272" spans="1:7">
      <c r="A272" s="2" t="s">
        <v>191</v>
      </c>
      <c r="B272" s="24">
        <f>IF(G272=0,1,G272)</f>
        <v>4</v>
      </c>
      <c r="C272" s="25" t="s">
        <v>363</v>
      </c>
      <c r="D272" s="7"/>
      <c r="F272" s="57" t="s">
        <v>141</v>
      </c>
      <c r="G272" s="58">
        <f>IF(Calculator!$F$3&gt;0,LOOKUP(Calculator!$F$3,Tables!$R$2:$R$21,Tables!$T$2:$T$21)+B271,LOOKUP(Calculator!$F$2,Tables!$R$2:$R$21,Tables!$T$2:$T$21)+B271)</f>
        <v>4</v>
      </c>
    </row>
    <row r="273" spans="1:6">
      <c r="A273" s="2" t="s">
        <v>210</v>
      </c>
      <c r="B273" s="26" t="str">
        <f>B260</f>
        <v>None</v>
      </c>
      <c r="C273" s="25" t="s">
        <v>240</v>
      </c>
    </row>
    <row r="274" spans="1:6">
      <c r="B274" s="27"/>
      <c r="C274" s="25"/>
    </row>
    <row r="275" spans="1:6" ht="167" customHeight="1">
      <c r="A275" s="119" t="s">
        <v>16</v>
      </c>
      <c r="B275" s="116"/>
      <c r="C275" s="116"/>
      <c r="D275" s="116"/>
      <c r="E275" s="120"/>
    </row>
    <row r="276" spans="1:6">
      <c r="A276" s="1" t="s">
        <v>382</v>
      </c>
      <c r="B276" s="5" t="s">
        <v>427</v>
      </c>
      <c r="C276" s="8" t="s">
        <v>356</v>
      </c>
      <c r="D276" s="5" t="s">
        <v>232</v>
      </c>
    </row>
    <row r="277" spans="1:6">
      <c r="B277" s="7"/>
      <c r="C277" s="7"/>
      <c r="D277" s="7"/>
    </row>
    <row r="278" spans="1:6" ht="13" thickBot="1">
      <c r="A278" s="1" t="s">
        <v>358</v>
      </c>
      <c r="B278" s="23" t="s">
        <v>359</v>
      </c>
      <c r="C278" s="23" t="s">
        <v>205</v>
      </c>
      <c r="D278" s="23" t="s">
        <v>316</v>
      </c>
      <c r="F278" s="4" t="s">
        <v>317</v>
      </c>
    </row>
    <row r="279" spans="1:6">
      <c r="A279" s="10" t="s">
        <v>357</v>
      </c>
      <c r="B279" s="11" t="s">
        <v>206</v>
      </c>
      <c r="C279" s="11" t="s">
        <v>295</v>
      </c>
      <c r="D279" s="12">
        <f>IF(B279=0,0,LOOKUP(B279,Tables!A$2:A$4,Tables!B$2:B$4))</f>
        <v>0</v>
      </c>
      <c r="F279" s="5" t="s">
        <v>180</v>
      </c>
    </row>
    <row r="280" spans="1:6">
      <c r="A280" s="13" t="s">
        <v>294</v>
      </c>
      <c r="B280" s="14">
        <v>0</v>
      </c>
      <c r="C280" s="14" t="s">
        <v>212</v>
      </c>
      <c r="D280" s="15">
        <f>IF(B280=0,0,-1)</f>
        <v>0</v>
      </c>
      <c r="F280" s="5" t="s">
        <v>298</v>
      </c>
    </row>
    <row r="281" spans="1:6">
      <c r="A281" s="16" t="s">
        <v>296</v>
      </c>
      <c r="B281" s="17">
        <v>0</v>
      </c>
      <c r="C281" s="17" t="s">
        <v>295</v>
      </c>
      <c r="D281" s="18">
        <f>IF(B281=0,0,-1)</f>
        <v>0</v>
      </c>
      <c r="F281" s="5" t="s">
        <v>286</v>
      </c>
    </row>
    <row r="282" spans="1:6">
      <c r="A282" s="13" t="s">
        <v>297</v>
      </c>
      <c r="B282" s="14">
        <v>0</v>
      </c>
      <c r="C282" s="14" t="s">
        <v>295</v>
      </c>
      <c r="D282" s="15">
        <f>IF(B282=0,0,-1)</f>
        <v>0</v>
      </c>
      <c r="F282" s="5" t="s">
        <v>299</v>
      </c>
    </row>
    <row r="283" spans="1:6">
      <c r="A283" s="16" t="s">
        <v>219</v>
      </c>
      <c r="B283" s="17">
        <v>0</v>
      </c>
      <c r="C283" s="17" t="s">
        <v>295</v>
      </c>
      <c r="D283" s="18">
        <f>IF(B283=0,0,LOOKUP(B283,Tables!$C$2:$C$21,Tables!$D$2:$D$21))</f>
        <v>0</v>
      </c>
      <c r="F283" s="5" t="s">
        <v>300</v>
      </c>
    </row>
    <row r="284" spans="1:6">
      <c r="A284" s="13" t="s">
        <v>266</v>
      </c>
      <c r="B284" s="14">
        <v>1</v>
      </c>
      <c r="C284" s="14" t="str">
        <f>IF(B284=0,"-",IF(B284=1,"Meter Radius","Meters Radius"))</f>
        <v>Meter Radius</v>
      </c>
      <c r="D284" s="15">
        <f>IF(B284=0,0,IF(B283=0,LOOKUP(B284,Tables!E$2:E$21,Tables!F$2:F$21),"Cannot have both"))</f>
        <v>2</v>
      </c>
      <c r="F284" s="5" t="s">
        <v>177</v>
      </c>
    </row>
    <row r="285" spans="1:6">
      <c r="A285" s="16" t="s">
        <v>269</v>
      </c>
      <c r="B285" s="17" t="s">
        <v>273</v>
      </c>
      <c r="C285" s="17" t="s">
        <v>295</v>
      </c>
      <c r="D285" s="18">
        <f>IF(B285="Full",0,IF(B285="Partial",2,IF(B285="None",5,"ERROR!")))</f>
        <v>5</v>
      </c>
      <c r="F285" s="5" t="s">
        <v>329</v>
      </c>
    </row>
    <row r="286" spans="1:6">
      <c r="A286" s="13" t="s">
        <v>267</v>
      </c>
      <c r="B286" s="14">
        <v>1</v>
      </c>
      <c r="C286" s="14" t="s">
        <v>78</v>
      </c>
      <c r="D286" s="15">
        <f>IF(B286="Touch",1,IF(B286="Self",1,LOOKUP(B286,Tables!$G$2:$G$21,Tables!$H$2:$H$21)))</f>
        <v>2</v>
      </c>
      <c r="F286" s="5" t="s">
        <v>321</v>
      </c>
    </row>
    <row r="287" spans="1:6">
      <c r="A287" s="16" t="s">
        <v>268</v>
      </c>
      <c r="B287" s="17">
        <v>1</v>
      </c>
      <c r="C287" s="17" t="s">
        <v>323</v>
      </c>
      <c r="D287" s="19">
        <f>IF(B287="Instantaneous",1,IF(B287="Permanent",14,IF(C287="Round",LOOKUP(B287,Tables!$J$2:$J$10,Tables!$K$2:$K$10),IF(C287="Minute",LOOKUP(B287,Tables!$J$11:$J$15,Tables!K$11:K$15),IF(C287="Hour",7,LOOKUP(C287,Tables!$I$16:$I$20,Tables!$K$16:$K$20))))))</f>
        <v>3</v>
      </c>
    </row>
    <row r="288" spans="1:6">
      <c r="A288" s="13" t="s">
        <v>250</v>
      </c>
      <c r="B288" s="14" t="str">
        <f>D276</f>
        <v>Physical</v>
      </c>
      <c r="C288" s="14" t="s">
        <v>295</v>
      </c>
      <c r="D288" s="15">
        <f>LOOKUP(B288,Tables!$N$2:$N$9,Tables!$O$2:$O$9)</f>
        <v>3</v>
      </c>
      <c r="F288" s="4" t="s">
        <v>287</v>
      </c>
    </row>
    <row r="289" spans="1:7">
      <c r="A289" s="16" t="s">
        <v>202</v>
      </c>
      <c r="B289" s="17" t="s">
        <v>407</v>
      </c>
      <c r="C289" s="17" t="s">
        <v>295</v>
      </c>
      <c r="D289" s="18">
        <f>LOOKUP(B289,Tables!$P$2:$P$5,Tables!$Q$2:$Q$5)</f>
        <v>-4</v>
      </c>
      <c r="F289" s="6" t="s">
        <v>407</v>
      </c>
    </row>
    <row r="290" spans="1:7" ht="13" thickBot="1">
      <c r="A290" s="20" t="s">
        <v>251</v>
      </c>
      <c r="B290" s="21">
        <v>6</v>
      </c>
      <c r="C290" s="21">
        <f>IF(SUM(B280:B282)&gt;0,"+"&amp;SUM(B280:B282),0)</f>
        <v>0</v>
      </c>
      <c r="D290" s="22">
        <f>B290</f>
        <v>6</v>
      </c>
      <c r="F290" s="6" t="s">
        <v>338</v>
      </c>
    </row>
    <row r="291" spans="1:7">
      <c r="A291" s="1" t="s">
        <v>222</v>
      </c>
      <c r="B291" s="23"/>
      <c r="C291" s="23"/>
      <c r="D291" s="23">
        <f>IF(SUM(D279:D290)&lt;1,1,(SUM(D279:D290)))</f>
        <v>17</v>
      </c>
      <c r="F291" s="6" t="s">
        <v>166</v>
      </c>
    </row>
    <row r="292" spans="1:7">
      <c r="B292" s="7"/>
      <c r="C292" s="7"/>
      <c r="D292" s="7"/>
      <c r="E292" s="7"/>
      <c r="F292" s="5" t="s">
        <v>336</v>
      </c>
    </row>
    <row r="293" spans="1:7">
      <c r="A293" s="2" t="s">
        <v>221</v>
      </c>
      <c r="B293" s="24" t="str">
        <f>B290+C290&amp;"d6"</f>
        <v>6d6</v>
      </c>
      <c r="C293" s="25" t="s">
        <v>223</v>
      </c>
      <c r="D293" s="7"/>
      <c r="E293" s="7"/>
    </row>
    <row r="294" spans="1:7">
      <c r="A294" s="2" t="s">
        <v>332</v>
      </c>
      <c r="B294" s="24">
        <f t="shared" ref="B294:B295" si="11">IF(G294=0,1,G294)</f>
        <v>17</v>
      </c>
      <c r="C294" s="25" t="s">
        <v>204</v>
      </c>
      <c r="D294" s="7"/>
      <c r="E294" s="7"/>
      <c r="F294" s="57" t="s">
        <v>187</v>
      </c>
      <c r="G294" s="58">
        <f>IF(Calculator!$F$3&gt;0,LOOKUP(Calculator!$F$3,Tables!$R$2:R$21,Tables!$U$2:$U$21)+D291,LOOKUP(Calculator!$F$2,Tables!$R$2:$R$21,Tables!$U$2:$U$21)+D291)</f>
        <v>17</v>
      </c>
    </row>
    <row r="295" spans="1:7">
      <c r="A295" s="2" t="s">
        <v>188</v>
      </c>
      <c r="B295" s="24">
        <f t="shared" si="11"/>
        <v>17</v>
      </c>
      <c r="C295" s="25" t="s">
        <v>365</v>
      </c>
      <c r="D295" s="7"/>
      <c r="E295" s="7"/>
      <c r="F295" s="57" t="s">
        <v>189</v>
      </c>
      <c r="G295" s="58">
        <f>IF(Calculator!$F$3&gt;0,LOOKUP(Calculator!$F$3,Tables!$R$2:R$21,Tables!$S$2:$S$21)+D291,LOOKUP(Calculator!$F$2,Tables!$R$2:$R$21,Tables!$S$2:$S$21)+D291)</f>
        <v>17</v>
      </c>
    </row>
    <row r="296" spans="1:7">
      <c r="A296" s="2" t="s">
        <v>261</v>
      </c>
      <c r="B296" s="26">
        <f>ROUND(D291/5,0)</f>
        <v>3</v>
      </c>
      <c r="C296" s="25" t="s">
        <v>190</v>
      </c>
      <c r="D296" s="7"/>
      <c r="E296" s="7"/>
      <c r="G296" s="7"/>
    </row>
    <row r="297" spans="1:7">
      <c r="A297" s="2" t="s">
        <v>191</v>
      </c>
      <c r="B297" s="24">
        <f>IF(G297=0,1,G297)</f>
        <v>3</v>
      </c>
      <c r="C297" s="25" t="s">
        <v>363</v>
      </c>
      <c r="D297" s="7"/>
      <c r="E297" s="7"/>
      <c r="F297" s="57" t="s">
        <v>141</v>
      </c>
      <c r="G297" s="58">
        <f>IF(Calculator!$F$3&gt;0,LOOKUP(Calculator!$F$3,Tables!$R$2:$R$21,Tables!$T$2:$T$21)+B296,LOOKUP(Calculator!$F$2,Tables!$R$2:$R$21,Tables!$T$2:$T$21)+B296)</f>
        <v>3</v>
      </c>
    </row>
    <row r="298" spans="1:7">
      <c r="A298" s="2" t="s">
        <v>210</v>
      </c>
      <c r="B298" s="26" t="str">
        <f>B285</f>
        <v>None</v>
      </c>
      <c r="C298" s="25" t="s">
        <v>240</v>
      </c>
    </row>
    <row r="299" spans="1:7">
      <c r="B299" s="27"/>
      <c r="C299" s="25"/>
    </row>
    <row r="300" spans="1:7" ht="144" customHeight="1">
      <c r="A300" s="119" t="s">
        <v>516</v>
      </c>
      <c r="B300" s="116"/>
      <c r="C300" s="116"/>
      <c r="D300" s="116"/>
      <c r="E300" s="120"/>
    </row>
    <row r="301" spans="1:7">
      <c r="A301" s="1" t="s">
        <v>382</v>
      </c>
      <c r="B301" s="5" t="s">
        <v>390</v>
      </c>
      <c r="C301" s="8" t="s">
        <v>356</v>
      </c>
      <c r="D301" s="5" t="s">
        <v>232</v>
      </c>
    </row>
    <row r="302" spans="1:7">
      <c r="B302" s="7"/>
      <c r="C302" s="7"/>
      <c r="D302" s="7"/>
    </row>
    <row r="303" spans="1:7" ht="13" thickBot="1">
      <c r="A303" s="1" t="s">
        <v>358</v>
      </c>
      <c r="B303" s="23" t="s">
        <v>359</v>
      </c>
      <c r="C303" s="23" t="s">
        <v>205</v>
      </c>
      <c r="D303" s="23" t="s">
        <v>316</v>
      </c>
      <c r="F303" s="4" t="s">
        <v>317</v>
      </c>
    </row>
    <row r="304" spans="1:7">
      <c r="A304" s="10" t="s">
        <v>357</v>
      </c>
      <c r="B304" s="11" t="s">
        <v>206</v>
      </c>
      <c r="C304" s="11" t="s">
        <v>295</v>
      </c>
      <c r="D304" s="12">
        <f>IF(B304=0,0,LOOKUP(B304,Tables!A$2:A$4,Tables!B$2:B$4))</f>
        <v>0</v>
      </c>
      <c r="F304" s="5" t="s">
        <v>180</v>
      </c>
    </row>
    <row r="305" spans="1:7">
      <c r="A305" s="13" t="s">
        <v>294</v>
      </c>
      <c r="B305" s="14">
        <v>0</v>
      </c>
      <c r="C305" s="14" t="s">
        <v>212</v>
      </c>
      <c r="D305" s="15">
        <f>IF(B305=0,0,-1)</f>
        <v>0</v>
      </c>
      <c r="F305" s="5" t="s">
        <v>298</v>
      </c>
    </row>
    <row r="306" spans="1:7">
      <c r="A306" s="16" t="s">
        <v>296</v>
      </c>
      <c r="B306" s="17">
        <v>0</v>
      </c>
      <c r="C306" s="17" t="s">
        <v>295</v>
      </c>
      <c r="D306" s="18">
        <f>IF(B306=0,0,-1)</f>
        <v>0</v>
      </c>
      <c r="F306" s="5" t="s">
        <v>286</v>
      </c>
    </row>
    <row r="307" spans="1:7">
      <c r="A307" s="13" t="s">
        <v>297</v>
      </c>
      <c r="B307" s="14">
        <v>0</v>
      </c>
      <c r="C307" s="14" t="s">
        <v>295</v>
      </c>
      <c r="D307" s="15">
        <f>IF(B307=0,0,-1)</f>
        <v>0</v>
      </c>
      <c r="F307" s="5" t="s">
        <v>299</v>
      </c>
    </row>
    <row r="308" spans="1:7">
      <c r="A308" s="16" t="s">
        <v>219</v>
      </c>
      <c r="B308" s="17">
        <v>1</v>
      </c>
      <c r="C308" s="17" t="s">
        <v>295</v>
      </c>
      <c r="D308" s="18">
        <f>IF(B308=0,0,LOOKUP(B308,Tables!$C$2:$C$21,Tables!$D$2:$D$21))</f>
        <v>1</v>
      </c>
      <c r="F308" s="5" t="s">
        <v>300</v>
      </c>
    </row>
    <row r="309" spans="1:7">
      <c r="A309" s="13" t="s">
        <v>266</v>
      </c>
      <c r="B309" s="14">
        <v>0</v>
      </c>
      <c r="C309" s="14" t="str">
        <f>IF(B309=0,"-",IF(B309=1,"Meter Radius","Meters Radius"))</f>
        <v>-</v>
      </c>
      <c r="D309" s="15">
        <f>IF(B309=0,0,IF(B308=0,LOOKUP(B309,Tables!E$2:E$21,Tables!F$2:F$21),"Cannot have both"))</f>
        <v>0</v>
      </c>
      <c r="F309" s="5" t="s">
        <v>177</v>
      </c>
    </row>
    <row r="310" spans="1:7">
      <c r="A310" s="16" t="s">
        <v>269</v>
      </c>
      <c r="B310" s="17" t="s">
        <v>271</v>
      </c>
      <c r="C310" s="17" t="s">
        <v>295</v>
      </c>
      <c r="D310" s="18">
        <f>IF(B310="Full",0,IF(B310="Partial",2,IF(B310="None",5,"ERROR!")))</f>
        <v>0</v>
      </c>
      <c r="F310" s="5" t="s">
        <v>328</v>
      </c>
    </row>
    <row r="311" spans="1:7">
      <c r="A311" s="13" t="s">
        <v>267</v>
      </c>
      <c r="B311" s="14">
        <v>10</v>
      </c>
      <c r="C311" s="14" t="s">
        <v>247</v>
      </c>
      <c r="D311" s="15">
        <f>IF(B311="Touch",1,IF(B311="Self",1,LOOKUP(B311,Tables!$G$2:$G$21,Tables!$H$2:$H$21)))</f>
        <v>3</v>
      </c>
      <c r="F311" s="5" t="s">
        <v>321</v>
      </c>
    </row>
    <row r="312" spans="1:7">
      <c r="A312" s="16" t="s">
        <v>268</v>
      </c>
      <c r="B312" s="17" t="s">
        <v>281</v>
      </c>
      <c r="C312" s="17" t="s">
        <v>212</v>
      </c>
      <c r="D312" s="19">
        <f>IF(B312="Instantaneous",1,IF(B312="Permanent",14,IF(C312="Round",LOOKUP(B312,Tables!$J$2:$J$10,Tables!$K$2:$K$10),IF(C312="Minute",LOOKUP(B312,Tables!$J$11:$J$15,Tables!K$11:K$15),IF(C312="Hour",7,LOOKUP(C312,Tables!$I$16:$I$20,Tables!$K$16:$K$20))))))</f>
        <v>1</v>
      </c>
    </row>
    <row r="313" spans="1:7">
      <c r="A313" s="13" t="s">
        <v>250</v>
      </c>
      <c r="B313" s="14" t="str">
        <f>D301</f>
        <v>Physical</v>
      </c>
      <c r="C313" s="14" t="s">
        <v>295</v>
      </c>
      <c r="D313" s="15">
        <f>LOOKUP(B313,Tables!$N$2:$N$9,Tables!$O$2:$O$9)</f>
        <v>3</v>
      </c>
      <c r="F313" s="4" t="s">
        <v>287</v>
      </c>
    </row>
    <row r="314" spans="1:7">
      <c r="A314" s="16" t="s">
        <v>202</v>
      </c>
      <c r="B314" s="17" t="s">
        <v>338</v>
      </c>
      <c r="C314" s="17" t="s">
        <v>295</v>
      </c>
      <c r="D314" s="18">
        <f>LOOKUP(B314,Tables!$P$2:$P$5,Tables!$Q$2:$Q$5)</f>
        <v>2</v>
      </c>
      <c r="F314" s="6" t="s">
        <v>407</v>
      </c>
    </row>
    <row r="315" spans="1:7" ht="13" thickBot="1">
      <c r="A315" s="20" t="s">
        <v>251</v>
      </c>
      <c r="B315" s="21">
        <v>8</v>
      </c>
      <c r="C315" s="21">
        <f>IF(SUM(B305:B307)&gt;0,"+"&amp;SUM(B305:B307),0)</f>
        <v>0</v>
      </c>
      <c r="D315" s="22">
        <f>B315</f>
        <v>8</v>
      </c>
      <c r="F315" s="6" t="s">
        <v>338</v>
      </c>
    </row>
    <row r="316" spans="1:7">
      <c r="A316" s="1" t="s">
        <v>222</v>
      </c>
      <c r="B316" s="23"/>
      <c r="C316" s="23"/>
      <c r="D316" s="23">
        <f>IF(SUM(D304:D315)&lt;1,1,(SUM(D304:D315)))</f>
        <v>18</v>
      </c>
      <c r="F316" s="6" t="s">
        <v>166</v>
      </c>
    </row>
    <row r="317" spans="1:7">
      <c r="B317" s="7"/>
      <c r="C317" s="7"/>
      <c r="D317" s="7"/>
      <c r="E317" s="7"/>
      <c r="F317" s="5" t="s">
        <v>336</v>
      </c>
    </row>
    <row r="318" spans="1:7">
      <c r="A318" s="2" t="s">
        <v>221</v>
      </c>
      <c r="B318" s="24" t="str">
        <f>B315+C315&amp;"d6"</f>
        <v>8d6</v>
      </c>
      <c r="C318" s="25" t="s">
        <v>223</v>
      </c>
      <c r="D318" s="7"/>
      <c r="E318" s="7"/>
    </row>
    <row r="319" spans="1:7">
      <c r="A319" s="2" t="s">
        <v>332</v>
      </c>
      <c r="B319" s="24">
        <f t="shared" ref="B319:B320" si="12">IF(G319=0,1,G319)</f>
        <v>18</v>
      </c>
      <c r="C319" s="25" t="s">
        <v>204</v>
      </c>
      <c r="D319" s="7"/>
      <c r="E319" s="7"/>
      <c r="F319" s="57" t="s">
        <v>187</v>
      </c>
      <c r="G319" s="58">
        <f>IF(Calculator!$F$3&gt;0,LOOKUP(Calculator!$F$3,Tables!$R$2:R$21,Tables!$U$2:$U$21)+D316,LOOKUP(Calculator!$F$2,Tables!$R$2:$R$21,Tables!$U$2:$U$21)+D316)</f>
        <v>18</v>
      </c>
    </row>
    <row r="320" spans="1:7">
      <c r="A320" s="2" t="s">
        <v>188</v>
      </c>
      <c r="B320" s="24">
        <f t="shared" si="12"/>
        <v>18</v>
      </c>
      <c r="C320" s="25" t="s">
        <v>365</v>
      </c>
      <c r="D320" s="7"/>
      <c r="E320" s="7"/>
      <c r="F320" s="57" t="s">
        <v>189</v>
      </c>
      <c r="G320" s="58">
        <f>IF(Calculator!$F$3&gt;0,LOOKUP(Calculator!$F$3,Tables!$R$2:R$21,Tables!$S$2:$S$21)+D316,LOOKUP(Calculator!$F$2,Tables!$R$2:$R$21,Tables!$S$2:$S$21)+D316)</f>
        <v>18</v>
      </c>
    </row>
    <row r="321" spans="1:7">
      <c r="A321" s="2" t="s">
        <v>261</v>
      </c>
      <c r="B321" s="26">
        <f>ROUND(D316/5,0)</f>
        <v>4</v>
      </c>
      <c r="C321" s="25" t="s">
        <v>190</v>
      </c>
      <c r="D321" s="7"/>
      <c r="E321" s="7"/>
      <c r="G321" s="7"/>
    </row>
    <row r="322" spans="1:7">
      <c r="A322" s="2" t="s">
        <v>191</v>
      </c>
      <c r="B322" s="24">
        <f>IF(G322=0,1,G322)</f>
        <v>4</v>
      </c>
      <c r="C322" s="25" t="s">
        <v>363</v>
      </c>
      <c r="D322" s="7"/>
      <c r="E322" s="7"/>
      <c r="F322" s="57" t="s">
        <v>141</v>
      </c>
      <c r="G322" s="58">
        <f>IF(Calculator!$F$3&gt;0,LOOKUP(Calculator!$F$3,Tables!$R$2:$R$21,Tables!$T$2:$T$21)+B321,LOOKUP(Calculator!$F$2,Tables!$R$2:$R$21,Tables!$T$2:$T$21)+B321)</f>
        <v>4</v>
      </c>
    </row>
    <row r="323" spans="1:7">
      <c r="A323" s="2" t="s">
        <v>210</v>
      </c>
      <c r="B323" s="26" t="str">
        <f>B310</f>
        <v>Full</v>
      </c>
      <c r="C323" s="25" t="s">
        <v>240</v>
      </c>
    </row>
    <row r="324" spans="1:7">
      <c r="B324" s="27"/>
      <c r="C324" s="25"/>
    </row>
    <row r="325" spans="1:7" ht="144" customHeight="1">
      <c r="A325" s="119" t="s">
        <v>484</v>
      </c>
      <c r="B325" s="116"/>
      <c r="C325" s="116"/>
      <c r="D325" s="116"/>
      <c r="E325" s="120"/>
    </row>
    <row r="326" spans="1:7">
      <c r="A326" s="1" t="s">
        <v>382</v>
      </c>
      <c r="B326" s="5" t="s">
        <v>350</v>
      </c>
      <c r="C326" s="8" t="s">
        <v>356</v>
      </c>
      <c r="D326" s="5" t="s">
        <v>232</v>
      </c>
    </row>
    <row r="327" spans="1:7">
      <c r="B327" s="7"/>
      <c r="C327" s="7"/>
      <c r="D327" s="7"/>
    </row>
    <row r="328" spans="1:7" ht="13" thickBot="1">
      <c r="A328" s="1" t="s">
        <v>358</v>
      </c>
      <c r="B328" s="23" t="s">
        <v>359</v>
      </c>
      <c r="C328" s="23" t="s">
        <v>205</v>
      </c>
      <c r="D328" s="23" t="s">
        <v>316</v>
      </c>
      <c r="F328" s="4" t="s">
        <v>317</v>
      </c>
    </row>
    <row r="329" spans="1:7">
      <c r="A329" s="10" t="s">
        <v>357</v>
      </c>
      <c r="B329" s="11" t="s">
        <v>206</v>
      </c>
      <c r="C329" s="11" t="s">
        <v>295</v>
      </c>
      <c r="D329" s="12">
        <f>IF(B329=0,0,LOOKUP(B329,Tables!A$2:A$4,Tables!B$2:B$4))</f>
        <v>0</v>
      </c>
      <c r="F329" s="5" t="s">
        <v>180</v>
      </c>
    </row>
    <row r="330" spans="1:7">
      <c r="A330" s="13" t="s">
        <v>294</v>
      </c>
      <c r="B330" s="14">
        <v>0</v>
      </c>
      <c r="C330" s="14" t="s">
        <v>212</v>
      </c>
      <c r="D330" s="15">
        <f>IF(B330=0,0,-1)</f>
        <v>0</v>
      </c>
      <c r="F330" s="5" t="s">
        <v>298</v>
      </c>
    </row>
    <row r="331" spans="1:7">
      <c r="A331" s="16" t="s">
        <v>296</v>
      </c>
      <c r="B331" s="17">
        <v>0</v>
      </c>
      <c r="C331" s="17" t="s">
        <v>295</v>
      </c>
      <c r="D331" s="18">
        <f>IF(B331=0,0,-1)</f>
        <v>0</v>
      </c>
      <c r="F331" s="5" t="s">
        <v>286</v>
      </c>
    </row>
    <row r="332" spans="1:7">
      <c r="A332" s="13" t="s">
        <v>297</v>
      </c>
      <c r="B332" s="14">
        <v>0</v>
      </c>
      <c r="C332" s="14" t="s">
        <v>295</v>
      </c>
      <c r="D332" s="15">
        <f>IF(B332=0,0,-1)</f>
        <v>0</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272</v>
      </c>
      <c r="C335" s="17" t="s">
        <v>295</v>
      </c>
      <c r="D335" s="18">
        <f>IF(B335="Full",0,IF(B335="Partial",2,IF(B335="None",5,"ERROR!")))</f>
        <v>2</v>
      </c>
      <c r="F335" s="5" t="s">
        <v>252</v>
      </c>
    </row>
    <row r="336" spans="1:7">
      <c r="A336" s="13" t="s">
        <v>267</v>
      </c>
      <c r="B336" s="14">
        <v>10</v>
      </c>
      <c r="C336" s="14" t="s">
        <v>247</v>
      </c>
      <c r="D336" s="15">
        <f>IF(B336="Touch",1,IF(B336="Self",1,LOOKUP(B336,Tables!$G$2:$G$21,Tables!$H$2:$H$21)))</f>
        <v>3</v>
      </c>
      <c r="F336" s="5" t="s">
        <v>321</v>
      </c>
    </row>
    <row r="337" spans="1:7">
      <c r="A337" s="16" t="s">
        <v>268</v>
      </c>
      <c r="B337" s="17">
        <v>1</v>
      </c>
      <c r="C337" s="17" t="s">
        <v>323</v>
      </c>
      <c r="D337" s="19">
        <f>IF(B337="Instantaneous",1,IF(B337="Permanent",14,IF(C337="Round",LOOKUP(B337,Tables!$J$2:$J$10,Tables!$K$2:$K$10),IF(C337="Minute",LOOKUP(B337,Tables!$J$11:$J$15,Tables!K$11:K$15),IF(C337="Hour",7,LOOKUP(C337,Tables!$I$16:$I$20,Tables!$K$16:$K$20))))))</f>
        <v>3</v>
      </c>
    </row>
    <row r="338" spans="1:7">
      <c r="A338" s="13" t="s">
        <v>250</v>
      </c>
      <c r="B338" s="14" t="str">
        <f>D326</f>
        <v>Physical</v>
      </c>
      <c r="C338" s="14" t="s">
        <v>295</v>
      </c>
      <c r="D338" s="15">
        <f>LOOKUP(B338,Tables!$N$2:$N$9,Tables!$O$2:$O$9)</f>
        <v>3</v>
      </c>
      <c r="F338" s="4" t="s">
        <v>287</v>
      </c>
    </row>
    <row r="339" spans="1:7">
      <c r="A339" s="16" t="s">
        <v>202</v>
      </c>
      <c r="B339" s="17" t="s">
        <v>407</v>
      </c>
      <c r="C339" s="17" t="s">
        <v>295</v>
      </c>
      <c r="D339" s="18">
        <f>LOOKUP(B339,Tables!$P$2:$P$5,Tables!$Q$2:$Q$5)</f>
        <v>-4</v>
      </c>
      <c r="F339" s="6" t="s">
        <v>407</v>
      </c>
    </row>
    <row r="340" spans="1:7" ht="13" thickBot="1">
      <c r="A340" s="20" t="s">
        <v>251</v>
      </c>
      <c r="B340" s="21">
        <v>8</v>
      </c>
      <c r="C340" s="21">
        <f>IF(SUM(B330:B332)&gt;0,"+"&amp;SUM(B330:B332),0)</f>
        <v>0</v>
      </c>
      <c r="D340" s="22">
        <f>B340</f>
        <v>8</v>
      </c>
      <c r="F340" s="6" t="s">
        <v>338</v>
      </c>
    </row>
    <row r="341" spans="1:7">
      <c r="A341" s="1" t="s">
        <v>222</v>
      </c>
      <c r="B341" s="23"/>
      <c r="C341" s="23"/>
      <c r="D341" s="23">
        <f>IF(SUM(D329:D340)&lt;1,1,(SUM(D329:D340)))</f>
        <v>16</v>
      </c>
      <c r="F341" s="6" t="s">
        <v>166</v>
      </c>
    </row>
    <row r="342" spans="1:7">
      <c r="B342" s="7"/>
      <c r="C342" s="7"/>
      <c r="D342" s="7"/>
      <c r="F342" s="5" t="s">
        <v>336</v>
      </c>
    </row>
    <row r="343" spans="1:7">
      <c r="A343" s="2" t="s">
        <v>221</v>
      </c>
      <c r="B343" s="24" t="str">
        <f>B340+C340&amp;"d6"</f>
        <v>8d6</v>
      </c>
      <c r="C343" s="25" t="s">
        <v>223</v>
      </c>
      <c r="D343" s="7"/>
    </row>
    <row r="344" spans="1:7">
      <c r="A344" s="2" t="s">
        <v>332</v>
      </c>
      <c r="B344" s="24">
        <f t="shared" ref="B344:B345" si="13">IF(G344=0,1,G344)</f>
        <v>16</v>
      </c>
      <c r="C344" s="25" t="s">
        <v>204</v>
      </c>
      <c r="D344" s="7"/>
      <c r="F344" s="57" t="s">
        <v>187</v>
      </c>
      <c r="G344" s="58">
        <f>IF(Calculator!$F$3&gt;0,LOOKUP(Calculator!$F$3,Tables!$R$2:R$21,Tables!$U$2:$U$21)+D341,LOOKUP(Calculator!$F$2,Tables!$R$2:$R$21,Tables!$U$2:$U$21)+D341)</f>
        <v>16</v>
      </c>
    </row>
    <row r="345" spans="1:7">
      <c r="A345" s="2" t="s">
        <v>188</v>
      </c>
      <c r="B345" s="24">
        <f t="shared" si="13"/>
        <v>16</v>
      </c>
      <c r="C345" s="25" t="s">
        <v>365</v>
      </c>
      <c r="D345" s="7"/>
      <c r="E345" s="7"/>
      <c r="F345" s="57" t="s">
        <v>189</v>
      </c>
      <c r="G345" s="58">
        <f>IF(Calculator!$F$3&gt;0,LOOKUP(Calculator!$F$3,Tables!$R$2:R$21,Tables!$S$2:$S$21)+D341,LOOKUP(Calculator!$F$2,Tables!$R$2:$R$21,Tables!$S$2:$S$21)+D341)</f>
        <v>16</v>
      </c>
    </row>
    <row r="346" spans="1:7">
      <c r="A346" s="2" t="s">
        <v>261</v>
      </c>
      <c r="B346" s="26">
        <f>ROUND(D341/5,0)</f>
        <v>3</v>
      </c>
      <c r="C346" s="25" t="s">
        <v>190</v>
      </c>
      <c r="D346" s="7"/>
      <c r="E346" s="7"/>
      <c r="G346" s="7"/>
    </row>
    <row r="347" spans="1:7">
      <c r="A347" s="2" t="s">
        <v>191</v>
      </c>
      <c r="B347" s="24">
        <f>IF(G347=0,1,G347)</f>
        <v>3</v>
      </c>
      <c r="C347" s="25" t="s">
        <v>363</v>
      </c>
      <c r="D347" s="7"/>
      <c r="F347" s="57" t="s">
        <v>141</v>
      </c>
      <c r="G347" s="58">
        <f>IF(Calculator!$F$3&gt;0,LOOKUP(Calculator!$F$3,Tables!$R$2:$R$21,Tables!$T$2:$T$21)+B346,LOOKUP(Calculator!$F$2,Tables!$R$2:$R$21,Tables!$T$2:$T$21)+B346)</f>
        <v>3</v>
      </c>
    </row>
    <row r="348" spans="1:7">
      <c r="A348" s="2" t="s">
        <v>210</v>
      </c>
      <c r="B348" s="26" t="str">
        <f>B335</f>
        <v>Partial</v>
      </c>
      <c r="C348" s="25" t="s">
        <v>240</v>
      </c>
    </row>
    <row r="349" spans="1:7">
      <c r="B349" s="27"/>
      <c r="C349" s="25"/>
    </row>
    <row r="350" spans="1:7" ht="144" customHeight="1">
      <c r="A350" s="119" t="s">
        <v>18</v>
      </c>
      <c r="B350" s="116"/>
      <c r="C350" s="116"/>
      <c r="D350" s="116"/>
      <c r="E350" s="120"/>
    </row>
    <row r="351" spans="1:7">
      <c r="A351" s="1" t="s">
        <v>382</v>
      </c>
      <c r="B351" s="5" t="s">
        <v>392</v>
      </c>
      <c r="C351" s="8" t="s">
        <v>356</v>
      </c>
      <c r="D351" s="5" t="s">
        <v>232</v>
      </c>
    </row>
    <row r="352" spans="1:7">
      <c r="B352" s="7"/>
      <c r="C352" s="7"/>
      <c r="D352" s="7"/>
    </row>
    <row r="353" spans="1:6" ht="13" thickBot="1">
      <c r="A353" s="1" t="s">
        <v>358</v>
      </c>
      <c r="B353" s="23" t="s">
        <v>359</v>
      </c>
      <c r="C353" s="23" t="s">
        <v>205</v>
      </c>
      <c r="D353" s="23" t="s">
        <v>316</v>
      </c>
      <c r="F353" s="4" t="s">
        <v>317</v>
      </c>
    </row>
    <row r="354" spans="1:6">
      <c r="A354" s="10" t="s">
        <v>357</v>
      </c>
      <c r="B354" s="11" t="s">
        <v>206</v>
      </c>
      <c r="C354" s="11" t="s">
        <v>295</v>
      </c>
      <c r="D354" s="12">
        <f>IF(B354=0,0,LOOKUP(B354,Tables!A$2:A$4,Tables!B$2:B$4))</f>
        <v>0</v>
      </c>
      <c r="F354" s="5" t="s">
        <v>180</v>
      </c>
    </row>
    <row r="355" spans="1:6">
      <c r="A355" s="13" t="s">
        <v>294</v>
      </c>
      <c r="B355" s="14">
        <v>0</v>
      </c>
      <c r="C355" s="14" t="s">
        <v>212</v>
      </c>
      <c r="D355" s="15">
        <f>IF(B355=0,0,-1)</f>
        <v>0</v>
      </c>
      <c r="F355" s="5" t="s">
        <v>298</v>
      </c>
    </row>
    <row r="356" spans="1:6">
      <c r="A356" s="16" t="s">
        <v>296</v>
      </c>
      <c r="B356" s="17">
        <v>0</v>
      </c>
      <c r="C356" s="17" t="s">
        <v>295</v>
      </c>
      <c r="D356" s="18">
        <f>IF(B356=0,0,-1)</f>
        <v>0</v>
      </c>
      <c r="F356" s="5" t="s">
        <v>286</v>
      </c>
    </row>
    <row r="357" spans="1:6">
      <c r="A357" s="13" t="s">
        <v>297</v>
      </c>
      <c r="B357" s="14">
        <v>0</v>
      </c>
      <c r="C357" s="14" t="s">
        <v>295</v>
      </c>
      <c r="D357" s="15">
        <f>IF(B357=0,0,-1)</f>
        <v>0</v>
      </c>
      <c r="F357" s="5" t="s">
        <v>299</v>
      </c>
    </row>
    <row r="358" spans="1:6">
      <c r="A358" s="16" t="s">
        <v>219</v>
      </c>
      <c r="B358" s="17">
        <v>0</v>
      </c>
      <c r="C358" s="17" t="s">
        <v>295</v>
      </c>
      <c r="D358" s="18">
        <f>IF(B358=0,0,LOOKUP(B358,Tables!$C$2:$C$21,Tables!$D$2:$D$21))</f>
        <v>0</v>
      </c>
      <c r="F358" s="5" t="s">
        <v>300</v>
      </c>
    </row>
    <row r="359" spans="1:6">
      <c r="A359" s="13" t="s">
        <v>266</v>
      </c>
      <c r="B359" s="14">
        <v>5</v>
      </c>
      <c r="C359" s="14" t="str">
        <f>IF(B359=0,"-",IF(B359=1,"Meter Radius","Meters Radius"))</f>
        <v>Meters Radius</v>
      </c>
      <c r="D359" s="15">
        <f>IF(B359=0,0,IF(B358=0,LOOKUP(B359,Tables!E$2:E$21,Tables!F$2:F$21),"Cannot have both"))</f>
        <v>3</v>
      </c>
      <c r="F359" s="5" t="s">
        <v>177</v>
      </c>
    </row>
    <row r="360" spans="1:6">
      <c r="A360" s="16" t="s">
        <v>269</v>
      </c>
      <c r="B360" s="17" t="s">
        <v>271</v>
      </c>
      <c r="C360" s="17" t="s">
        <v>295</v>
      </c>
      <c r="D360" s="18">
        <f>IF(B360="Full",0,IF(B360="Partial",2,IF(B360="None",5,"ERROR!")))</f>
        <v>0</v>
      </c>
      <c r="F360" s="5" t="s">
        <v>328</v>
      </c>
    </row>
    <row r="361" spans="1:6">
      <c r="A361" s="13" t="s">
        <v>267</v>
      </c>
      <c r="B361" s="14">
        <v>10</v>
      </c>
      <c r="C361" s="14" t="str">
        <f>IF(B361=0,"-",IF(B361="Touch","-",IF(B361=1,"Meter","Meters")))</f>
        <v>Meters</v>
      </c>
      <c r="D361" s="15">
        <f>IF(B361="Touch",1,IF(B361="Self",1,LOOKUP(B361,Tables!$G$2:$G$21,Tables!$H$2:$H$21)))</f>
        <v>3</v>
      </c>
      <c r="F361" s="5" t="s">
        <v>321</v>
      </c>
    </row>
    <row r="362" spans="1:6">
      <c r="A362" s="16" t="s">
        <v>268</v>
      </c>
      <c r="B362" s="17">
        <v>1</v>
      </c>
      <c r="C362" s="17" t="s">
        <v>323</v>
      </c>
      <c r="D362" s="19">
        <f>IF(B362="Instantaneous",1,IF(B362="Permanent",14,IF(C362="Round",LOOKUP(B362,Tables!$J$2:$J$10,Tables!$K$2:$K$10),IF(C362="Minute",LOOKUP(B362,Tables!$J$11:$J$15,Tables!K$11:K$15),IF(C362="Hour",7,LOOKUP(C362,Tables!$I$16:$I$20,Tables!$K$16:$K$20))))))</f>
        <v>3</v>
      </c>
    </row>
    <row r="363" spans="1:6">
      <c r="A363" s="13" t="s">
        <v>250</v>
      </c>
      <c r="B363" s="14" t="str">
        <f>D351</f>
        <v>Physical</v>
      </c>
      <c r="C363" s="14" t="s">
        <v>295</v>
      </c>
      <c r="D363" s="15">
        <f>LOOKUP(B363,Tables!$N$2:$N$9,Tables!$O$2:$O$9)</f>
        <v>3</v>
      </c>
      <c r="F363" s="4" t="s">
        <v>287</v>
      </c>
    </row>
    <row r="364" spans="1:6">
      <c r="A364" s="16" t="s">
        <v>202</v>
      </c>
      <c r="B364" s="17" t="s">
        <v>338</v>
      </c>
      <c r="C364" s="17" t="s">
        <v>295</v>
      </c>
      <c r="D364" s="18">
        <f>LOOKUP(B364,Tables!$P$2:$P$5,Tables!$Q$2:$Q$5)</f>
        <v>2</v>
      </c>
      <c r="F364" s="6" t="s">
        <v>407</v>
      </c>
    </row>
    <row r="365" spans="1:6" ht="13" thickBot="1">
      <c r="A365" s="20" t="s">
        <v>251</v>
      </c>
      <c r="B365" s="21">
        <v>6</v>
      </c>
      <c r="C365" s="21">
        <f>IF(SUM(B355:B357)&gt;0,"+"&amp;SUM(B355:B357),0)</f>
        <v>0</v>
      </c>
      <c r="D365" s="22">
        <f>B365</f>
        <v>6</v>
      </c>
      <c r="F365" s="6" t="s">
        <v>338</v>
      </c>
    </row>
    <row r="366" spans="1:6">
      <c r="A366" s="1" t="s">
        <v>222</v>
      </c>
      <c r="B366" s="23"/>
      <c r="C366" s="23"/>
      <c r="D366" s="23">
        <f>IF(SUM(D354:D365)&lt;1,1,(SUM(D354:D365)))</f>
        <v>20</v>
      </c>
      <c r="F366" s="6" t="s">
        <v>166</v>
      </c>
    </row>
    <row r="367" spans="1:6">
      <c r="B367" s="7"/>
      <c r="C367" s="7"/>
      <c r="D367" s="7"/>
      <c r="E367" s="7"/>
      <c r="F367" s="5" t="s">
        <v>336</v>
      </c>
    </row>
    <row r="368" spans="1:6">
      <c r="A368" s="2" t="s">
        <v>221</v>
      </c>
      <c r="B368" s="24" t="str">
        <f>B365+C365&amp;"d6"</f>
        <v>6d6</v>
      </c>
      <c r="C368" s="25" t="s">
        <v>223</v>
      </c>
      <c r="D368" s="7"/>
      <c r="E368" s="7"/>
    </row>
    <row r="369" spans="1:7">
      <c r="A369" s="2" t="s">
        <v>332</v>
      </c>
      <c r="B369" s="24">
        <f t="shared" ref="B369:B370" si="14">IF(G369=0,1,G369)</f>
        <v>20</v>
      </c>
      <c r="C369" s="25" t="s">
        <v>204</v>
      </c>
      <c r="D369" s="7"/>
      <c r="E369" s="7"/>
      <c r="F369" s="57" t="s">
        <v>187</v>
      </c>
      <c r="G369" s="58">
        <f>IF(Calculator!$F$3&gt;0,LOOKUP(Calculator!$F$3,Tables!$R$2:R$21,Tables!$U$2:$U$21)+D366,LOOKUP(Calculator!$F$2,Tables!$R$2:$R$21,Tables!$U$2:$U$21)+D366)</f>
        <v>20</v>
      </c>
    </row>
    <row r="370" spans="1:7">
      <c r="A370" s="2" t="s">
        <v>188</v>
      </c>
      <c r="B370" s="24">
        <f t="shared" si="14"/>
        <v>20</v>
      </c>
      <c r="C370" s="25" t="s">
        <v>365</v>
      </c>
      <c r="D370" s="7"/>
      <c r="E370" s="7"/>
      <c r="F370" s="57" t="s">
        <v>189</v>
      </c>
      <c r="G370" s="58">
        <f>IF(Calculator!$F$3&gt;0,LOOKUP(Calculator!$F$3,Tables!$R$2:R$21,Tables!$S$2:$S$21)+D366,LOOKUP(Calculator!$F$2,Tables!$R$2:$R$21,Tables!$S$2:$S$21)+D366)</f>
        <v>20</v>
      </c>
    </row>
    <row r="371" spans="1:7">
      <c r="A371" s="2" t="s">
        <v>261</v>
      </c>
      <c r="B371" s="26">
        <f>ROUND(D366/5,0)</f>
        <v>4</v>
      </c>
      <c r="C371" s="25" t="s">
        <v>190</v>
      </c>
      <c r="D371" s="7"/>
      <c r="E371" s="7"/>
      <c r="G371" s="7"/>
    </row>
    <row r="372" spans="1:7">
      <c r="A372" s="2" t="s">
        <v>191</v>
      </c>
      <c r="B372" s="24">
        <f>IF(G372=0,1,G372)</f>
        <v>4</v>
      </c>
      <c r="C372" s="25" t="s">
        <v>363</v>
      </c>
      <c r="D372" s="7"/>
      <c r="E372" s="7"/>
      <c r="F372" s="57" t="s">
        <v>141</v>
      </c>
      <c r="G372" s="58">
        <f>IF(Calculator!$F$3&gt;0,LOOKUP(Calculator!$F$3,Tables!$R$2:$R$21,Tables!$T$2:$T$21)+B371,LOOKUP(Calculator!$F$2,Tables!$R$2:$R$21,Tables!$T$2:$T$21)+B371)</f>
        <v>4</v>
      </c>
    </row>
    <row r="373" spans="1:7">
      <c r="A373" s="2" t="s">
        <v>210</v>
      </c>
      <c r="B373" s="26" t="str">
        <f>B360</f>
        <v>Full</v>
      </c>
      <c r="C373" s="25" t="s">
        <v>240</v>
      </c>
    </row>
    <row r="374" spans="1:7">
      <c r="B374" s="27"/>
      <c r="C374" s="25"/>
    </row>
    <row r="375" spans="1:7" ht="144" customHeight="1">
      <c r="A375" s="116" t="s">
        <v>46</v>
      </c>
      <c r="B375" s="116"/>
      <c r="C375" s="116"/>
      <c r="D375" s="116"/>
      <c r="E375" s="120"/>
    </row>
    <row r="376" spans="1:7">
      <c r="A376" s="1" t="s">
        <v>382</v>
      </c>
      <c r="B376" s="5" t="s">
        <v>425</v>
      </c>
      <c r="C376" s="8" t="s">
        <v>356</v>
      </c>
      <c r="D376" s="5" t="s">
        <v>232</v>
      </c>
    </row>
    <row r="377" spans="1:7">
      <c r="B377" s="7"/>
      <c r="C377" s="7"/>
      <c r="D377" s="7"/>
    </row>
    <row r="378" spans="1:7" ht="13" thickBot="1">
      <c r="A378" s="1" t="s">
        <v>358</v>
      </c>
      <c r="B378" s="23" t="s">
        <v>359</v>
      </c>
      <c r="C378" s="23" t="s">
        <v>205</v>
      </c>
      <c r="D378" s="23" t="s">
        <v>316</v>
      </c>
      <c r="F378" s="4" t="s">
        <v>317</v>
      </c>
    </row>
    <row r="379" spans="1:7">
      <c r="A379" s="10" t="s">
        <v>357</v>
      </c>
      <c r="B379" s="11" t="s">
        <v>206</v>
      </c>
      <c r="C379" s="11" t="s">
        <v>295</v>
      </c>
      <c r="D379" s="12">
        <f>IF(B379=0,0,LOOKUP(B379,Tables!A$2:A$4,Tables!B$2:B$4))</f>
        <v>0</v>
      </c>
      <c r="F379" s="5" t="s">
        <v>180</v>
      </c>
    </row>
    <row r="380" spans="1:7">
      <c r="A380" s="13" t="s">
        <v>294</v>
      </c>
      <c r="B380" s="14">
        <v>0</v>
      </c>
      <c r="C380" s="14" t="s">
        <v>212</v>
      </c>
      <c r="D380" s="15">
        <f>IF(B380=0,0,-1)</f>
        <v>0</v>
      </c>
      <c r="F380" s="5" t="s">
        <v>298</v>
      </c>
    </row>
    <row r="381" spans="1:7">
      <c r="A381" s="16" t="s">
        <v>296</v>
      </c>
      <c r="B381" s="17">
        <v>0</v>
      </c>
      <c r="C381" s="17" t="s">
        <v>295</v>
      </c>
      <c r="D381" s="18">
        <f>IF(B381=0,0,-1)</f>
        <v>0</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273</v>
      </c>
      <c r="C385" s="17" t="s">
        <v>295</v>
      </c>
      <c r="D385" s="18">
        <f>IF(B385="Full",0,IF(B385="Partial",2,IF(B385="None",5,"ERROR!")))</f>
        <v>5</v>
      </c>
      <c r="F385" s="5" t="s">
        <v>329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v>
      </c>
      <c r="C387" s="17" t="s">
        <v>323</v>
      </c>
      <c r="D387" s="19">
        <f>IF(B387="Instantaneous",1,IF(B387="Permanent",14,IF(C387="Round",LOOKUP(B387,Tables!$J$2:$J$10,Tables!$K$2:$K$10),IF(C387="Minute",LOOKUP(B387,Tables!$J$11:$J$15,Tables!K$11:K$15),IF(C387="Hour",7,LOOKUP(C387,Tables!$I$16:$I$20,Tables!$K$16:$K$20))))))</f>
        <v>3</v>
      </c>
    </row>
    <row r="388" spans="1:7">
      <c r="A388" s="13" t="s">
        <v>250</v>
      </c>
      <c r="B388" s="14" t="str">
        <f>D376</f>
        <v>Physical</v>
      </c>
      <c r="C388" s="14" t="s">
        <v>295</v>
      </c>
      <c r="D388" s="15">
        <f>LOOKUP(B388,Tables!$N$2:$N$9,Tables!$O$2:$O$9)</f>
        <v>3</v>
      </c>
      <c r="F388" s="4" t="s">
        <v>287</v>
      </c>
    </row>
    <row r="389" spans="1:7">
      <c r="A389" s="16" t="s">
        <v>202</v>
      </c>
      <c r="B389" s="17" t="s">
        <v>407</v>
      </c>
      <c r="C389" s="17" t="s">
        <v>295</v>
      </c>
      <c r="D389" s="18">
        <f>LOOKUP(B389,Tables!$P$2:$P$5,Tables!$Q$2:$Q$5)</f>
        <v>-4</v>
      </c>
      <c r="F389" s="6" t="s">
        <v>407</v>
      </c>
    </row>
    <row r="390" spans="1:7" ht="13" thickBot="1">
      <c r="A390" s="20" t="s">
        <v>251</v>
      </c>
      <c r="B390" s="21">
        <v>4</v>
      </c>
      <c r="C390" s="21">
        <f>IF(SUM(B380:B382)&gt;0,"+"&amp;SUM(B380:B382),0)</f>
        <v>0</v>
      </c>
      <c r="D390" s="22">
        <f>B390</f>
        <v>4</v>
      </c>
      <c r="F390" s="6" t="s">
        <v>338</v>
      </c>
    </row>
    <row r="391" spans="1:7">
      <c r="A391" s="1" t="s">
        <v>222</v>
      </c>
      <c r="B391" s="23"/>
      <c r="C391" s="23"/>
      <c r="D391" s="23">
        <f>IF(SUM(D379:D390)&lt;1,1,(SUM(D379:D390)))</f>
        <v>15</v>
      </c>
      <c r="F391" s="6" t="s">
        <v>166</v>
      </c>
    </row>
    <row r="392" spans="1:7">
      <c r="B392" s="7"/>
      <c r="C392" s="7"/>
      <c r="D392" s="7"/>
      <c r="E392" s="7"/>
      <c r="F392" s="5" t="s">
        <v>336</v>
      </c>
    </row>
    <row r="393" spans="1:7">
      <c r="A393" s="2" t="s">
        <v>221</v>
      </c>
      <c r="B393" s="24" t="str">
        <f>B390+C390&amp;"d6"</f>
        <v>4d6</v>
      </c>
      <c r="C393" s="25" t="s">
        <v>223</v>
      </c>
      <c r="D393" s="7"/>
      <c r="E393" s="7"/>
    </row>
    <row r="394" spans="1:7">
      <c r="A394" s="2" t="s">
        <v>332</v>
      </c>
      <c r="B394" s="24">
        <f t="shared" ref="B394:B395" si="15">IF(G394=0,1,G394)</f>
        <v>15</v>
      </c>
      <c r="C394" s="25" t="s">
        <v>204</v>
      </c>
      <c r="D394" s="7"/>
      <c r="E394" s="7"/>
      <c r="F394" s="57" t="s">
        <v>187</v>
      </c>
      <c r="G394" s="58">
        <f>IF(Calculator!$F$3&gt;0,LOOKUP(Calculator!$F$3,Tables!$R$2:R$21,Tables!$U$2:$U$21)+D391,LOOKUP(Calculator!$F$2,Tables!$R$2:$R$21,Tables!$U$2:$U$21)+D391)</f>
        <v>15</v>
      </c>
    </row>
    <row r="395" spans="1:7">
      <c r="A395" s="2" t="s">
        <v>188</v>
      </c>
      <c r="B395" s="24">
        <f t="shared" si="15"/>
        <v>15</v>
      </c>
      <c r="C395" s="25" t="s">
        <v>365</v>
      </c>
      <c r="D395" s="7"/>
      <c r="E395" s="7"/>
      <c r="F395" s="57" t="s">
        <v>189</v>
      </c>
      <c r="G395" s="58">
        <f>IF(Calculator!$F$3&gt;0,LOOKUP(Calculator!$F$3,Tables!$R$2:R$21,Tables!$S$2:$S$21)+D391,LOOKUP(Calculator!$F$2,Tables!$R$2:$R$21,Tables!$S$2:$S$21)+D391)</f>
        <v>15</v>
      </c>
    </row>
    <row r="396" spans="1:7">
      <c r="A396" s="2" t="s">
        <v>261</v>
      </c>
      <c r="B396" s="26">
        <f>ROUND(D391/5,0)</f>
        <v>3</v>
      </c>
      <c r="C396" s="25" t="s">
        <v>190</v>
      </c>
      <c r="D396" s="7"/>
      <c r="E396" s="7"/>
      <c r="G396" s="7"/>
    </row>
    <row r="397" spans="1:7">
      <c r="A397" s="2" t="s">
        <v>191</v>
      </c>
      <c r="B397" s="24">
        <f>IF(G397=0,1,G397)</f>
        <v>3</v>
      </c>
      <c r="C397" s="25" t="s">
        <v>363</v>
      </c>
      <c r="D397" s="7"/>
      <c r="E397" s="7"/>
      <c r="F397" s="57" t="s">
        <v>141</v>
      </c>
      <c r="G397" s="58">
        <f>IF(Calculator!$F$3&gt;0,LOOKUP(Calculator!$F$3,Tables!$R$2:$R$21,Tables!$T$2:$T$21)+B396,LOOKUP(Calculator!$F$2,Tables!$R$2:$R$21,Tables!$T$2:$T$21)+B396)</f>
        <v>3</v>
      </c>
    </row>
    <row r="398" spans="1:7">
      <c r="A398" s="2" t="s">
        <v>210</v>
      </c>
      <c r="B398" s="26" t="str">
        <f>B385</f>
        <v>None</v>
      </c>
      <c r="C398" s="25" t="s">
        <v>240</v>
      </c>
    </row>
    <row r="399" spans="1:7">
      <c r="B399" s="27"/>
      <c r="C399" s="25"/>
    </row>
    <row r="400" spans="1:7" ht="144" customHeight="1">
      <c r="A400" s="116" t="s">
        <v>474</v>
      </c>
      <c r="B400" s="116"/>
      <c r="C400" s="116"/>
      <c r="D400" s="116"/>
      <c r="E400" s="120"/>
    </row>
    <row r="401" spans="1:6">
      <c r="A401" s="1" t="s">
        <v>382</v>
      </c>
      <c r="B401" s="5" t="s">
        <v>346</v>
      </c>
      <c r="C401" s="8" t="s">
        <v>356</v>
      </c>
      <c r="D401" s="5" t="s">
        <v>232</v>
      </c>
    </row>
    <row r="402" spans="1:6">
      <c r="B402" s="7"/>
      <c r="C402" s="7"/>
      <c r="D402" s="7"/>
    </row>
    <row r="403" spans="1:6" ht="13" thickBot="1">
      <c r="A403" s="1" t="s">
        <v>358</v>
      </c>
      <c r="B403" s="23" t="s">
        <v>359</v>
      </c>
      <c r="C403" s="23" t="s">
        <v>205</v>
      </c>
      <c r="D403" s="23" t="s">
        <v>316</v>
      </c>
      <c r="F403" s="4" t="s">
        <v>317</v>
      </c>
    </row>
    <row r="404" spans="1:6">
      <c r="A404" s="10" t="s">
        <v>357</v>
      </c>
      <c r="B404" s="11" t="s">
        <v>206</v>
      </c>
      <c r="C404" s="11" t="s">
        <v>295</v>
      </c>
      <c r="D404" s="12">
        <f>IF(B404=0,0,LOOKUP(B404,Tables!A$2:A$4,Tables!B$2:B$4))</f>
        <v>0</v>
      </c>
      <c r="F404" s="5" t="s">
        <v>180</v>
      </c>
    </row>
    <row r="405" spans="1:6">
      <c r="A405" s="13" t="s">
        <v>294</v>
      </c>
      <c r="B405" s="14">
        <v>0</v>
      </c>
      <c r="C405" s="14" t="s">
        <v>212</v>
      </c>
      <c r="D405" s="15">
        <f>IF(B405=0,0,-1)</f>
        <v>0</v>
      </c>
      <c r="F405" s="5" t="s">
        <v>298</v>
      </c>
    </row>
    <row r="406" spans="1:6">
      <c r="A406" s="16" t="s">
        <v>296</v>
      </c>
      <c r="B406" s="17">
        <v>0</v>
      </c>
      <c r="C406" s="17" t="s">
        <v>295</v>
      </c>
      <c r="D406" s="18">
        <f>IF(B406=0,0,-1)</f>
        <v>0</v>
      </c>
      <c r="F406" s="5" t="s">
        <v>286</v>
      </c>
    </row>
    <row r="407" spans="1:6">
      <c r="A407" s="13" t="s">
        <v>297</v>
      </c>
      <c r="B407" s="14">
        <v>0</v>
      </c>
      <c r="C407" s="14" t="s">
        <v>295</v>
      </c>
      <c r="D407" s="15">
        <f>IF(B407=0,0,-1)</f>
        <v>0</v>
      </c>
      <c r="F407" s="5" t="s">
        <v>299</v>
      </c>
    </row>
    <row r="408" spans="1:6">
      <c r="A408" s="16" t="s">
        <v>219</v>
      </c>
      <c r="B408" s="17">
        <v>0</v>
      </c>
      <c r="C408" s="17" t="s">
        <v>295</v>
      </c>
      <c r="D408" s="18">
        <f>IF(B408=0,0,LOOKUP(B408,Tables!$C$2:$C$21,Tables!$D$2:$D$21))</f>
        <v>0</v>
      </c>
      <c r="F408" s="5" t="s">
        <v>300</v>
      </c>
    </row>
    <row r="409" spans="1:6">
      <c r="A409" s="13" t="s">
        <v>266</v>
      </c>
      <c r="B409" s="14">
        <v>5</v>
      </c>
      <c r="C409" s="14" t="str">
        <f>IF(B409=0,"-",IF(B409=1,"Meter Radius","Meters Radius"))</f>
        <v>Meters Radius</v>
      </c>
      <c r="D409" s="15">
        <f>IF(B409=0,0,IF(B408=0,LOOKUP(B409,Tables!E$2:E$21,Tables!F$2:F$21),"Cannot have both"))</f>
        <v>3</v>
      </c>
      <c r="F409" s="5" t="s">
        <v>177</v>
      </c>
    </row>
    <row r="410" spans="1:6">
      <c r="A410" s="16" t="s">
        <v>269</v>
      </c>
      <c r="B410" s="17" t="s">
        <v>273</v>
      </c>
      <c r="C410" s="17" t="s">
        <v>295</v>
      </c>
      <c r="D410" s="18">
        <f>IF(B410="Full",0,IF(B410="Partial",2,IF(B410="None",5,"ERROR!")))</f>
        <v>5</v>
      </c>
      <c r="F410" s="5" t="s">
        <v>329</v>
      </c>
    </row>
    <row r="411" spans="1:6">
      <c r="A411" s="13" t="s">
        <v>267</v>
      </c>
      <c r="B411" s="14">
        <v>10</v>
      </c>
      <c r="C411" s="14" t="str">
        <f>IF(B411=0,"-",IF(B411="Touch","-",IF(B411=1,"Meter","Meters")))</f>
        <v>Meters</v>
      </c>
      <c r="D411" s="15">
        <f>IF(B411="Touch",1,IF(B411="Self",1,LOOKUP(B411,Tables!$G$2:$G$21,Tables!$H$2:$H$21)))</f>
        <v>3</v>
      </c>
      <c r="F411" s="5" t="s">
        <v>321</v>
      </c>
    </row>
    <row r="412" spans="1:6">
      <c r="A412" s="16" t="s">
        <v>268</v>
      </c>
      <c r="B412" s="17">
        <v>1</v>
      </c>
      <c r="C412" s="17" t="s">
        <v>323</v>
      </c>
      <c r="D412" s="19">
        <f>IF(B412="Instantaneous",1,IF(B412="Permanent",14,IF(C412="Round",LOOKUP(B412,Tables!$J$2:$J$10,Tables!$K$2:$K$10),IF(C412="Minute",LOOKUP(B412,Tables!$J$11:$J$15,Tables!K$11:K$15),IF(C412="Hour",7,LOOKUP(C412,Tables!$I$16:$I$20,Tables!$K$16:$K$20))))))</f>
        <v>3</v>
      </c>
    </row>
    <row r="413" spans="1:6">
      <c r="A413" s="13" t="s">
        <v>250</v>
      </c>
      <c r="B413" s="14" t="str">
        <f>D401</f>
        <v>Physical</v>
      </c>
      <c r="C413" s="14" t="s">
        <v>295</v>
      </c>
      <c r="D413" s="15">
        <f>LOOKUP(B413,Tables!$N$2:$N$9,Tables!$O$2:$O$9)</f>
        <v>3</v>
      </c>
      <c r="F413" s="4" t="s">
        <v>287</v>
      </c>
    </row>
    <row r="414" spans="1:6">
      <c r="A414" s="16" t="s">
        <v>202</v>
      </c>
      <c r="B414" s="17" t="s">
        <v>407</v>
      </c>
      <c r="C414" s="17" t="s">
        <v>295</v>
      </c>
      <c r="D414" s="18">
        <f>LOOKUP(B414,Tables!$P$2:$P$5,Tables!$Q$2:$Q$5)</f>
        <v>-4</v>
      </c>
      <c r="F414" s="6" t="s">
        <v>407</v>
      </c>
    </row>
    <row r="415" spans="1:6" ht="13" thickBot="1">
      <c r="A415" s="20" t="s">
        <v>251</v>
      </c>
      <c r="B415" s="21">
        <v>6</v>
      </c>
      <c r="C415" s="21">
        <f>IF(SUM(B405:B407)&gt;0,"+"&amp;SUM(B405:B407),0)</f>
        <v>0</v>
      </c>
      <c r="D415" s="22">
        <f>B415</f>
        <v>6</v>
      </c>
      <c r="F415" s="6" t="s">
        <v>338</v>
      </c>
    </row>
    <row r="416" spans="1:6">
      <c r="A416" s="1" t="s">
        <v>222</v>
      </c>
      <c r="B416" s="23"/>
      <c r="C416" s="23"/>
      <c r="D416" s="23">
        <f>IF(SUM(D404:D415)&lt;1,1,(SUM(D404:D415)))</f>
        <v>19</v>
      </c>
      <c r="F416" s="6" t="s">
        <v>166</v>
      </c>
    </row>
    <row r="417" spans="1:7">
      <c r="B417" s="7"/>
      <c r="C417" s="7"/>
      <c r="D417" s="7"/>
      <c r="F417" s="5" t="s">
        <v>336</v>
      </c>
    </row>
    <row r="418" spans="1:7">
      <c r="A418" s="2" t="s">
        <v>221</v>
      </c>
      <c r="B418" s="24" t="str">
        <f>B415+C415&amp;"d6"</f>
        <v>6d6</v>
      </c>
      <c r="C418" s="25" t="s">
        <v>223</v>
      </c>
      <c r="D418" s="7"/>
    </row>
    <row r="419" spans="1:7">
      <c r="A419" s="2" t="s">
        <v>332</v>
      </c>
      <c r="B419" s="24">
        <f t="shared" ref="B419:B420" si="16">IF(G419=0,1,G419)</f>
        <v>19</v>
      </c>
      <c r="C419" s="25" t="s">
        <v>204</v>
      </c>
      <c r="D419" s="7"/>
      <c r="F419" s="57" t="s">
        <v>187</v>
      </c>
      <c r="G419" s="58">
        <f>IF(Calculator!$F$3&gt;0,LOOKUP(Calculator!$F$3,Tables!$R$2:R$21,Tables!$U$2:$U$21)+D416,LOOKUP(Calculator!$F$2,Tables!$R$2:$R$21,Tables!$U$2:$U$21)+D416)</f>
        <v>19</v>
      </c>
    </row>
    <row r="420" spans="1:7">
      <c r="A420" s="2" t="s">
        <v>188</v>
      </c>
      <c r="B420" s="24">
        <f t="shared" si="16"/>
        <v>19</v>
      </c>
      <c r="C420" s="25" t="s">
        <v>365</v>
      </c>
      <c r="D420" s="7"/>
      <c r="E420" s="7"/>
      <c r="F420" s="57" t="s">
        <v>189</v>
      </c>
      <c r="G420" s="58">
        <f>IF(Calculator!$F$3&gt;0,LOOKUP(Calculator!$F$3,Tables!$R$2:R$21,Tables!$S$2:$S$21)+D416,LOOKUP(Calculator!$F$2,Tables!$R$2:$R$21,Tables!$S$2:$S$21)+D416)</f>
        <v>19</v>
      </c>
    </row>
    <row r="421" spans="1:7">
      <c r="A421" s="2" t="s">
        <v>261</v>
      </c>
      <c r="B421" s="26">
        <f>ROUND(D416/5,0)</f>
        <v>4</v>
      </c>
      <c r="C421" s="25" t="s">
        <v>190</v>
      </c>
      <c r="D421" s="7"/>
      <c r="E421" s="7"/>
      <c r="G421" s="7"/>
    </row>
    <row r="422" spans="1:7">
      <c r="A422" s="2" t="s">
        <v>191</v>
      </c>
      <c r="B422" s="24">
        <f>IF(G422=0,1,G422)</f>
        <v>4</v>
      </c>
      <c r="C422" s="25" t="s">
        <v>363</v>
      </c>
      <c r="D422" s="7"/>
      <c r="F422" s="57" t="s">
        <v>141</v>
      </c>
      <c r="G422" s="58">
        <f>IF(Calculator!$F$3&gt;0,LOOKUP(Calculator!$F$3,Tables!$R$2:$R$21,Tables!$T$2:$T$21)+B421,LOOKUP(Calculator!$F$2,Tables!$R$2:$R$21,Tables!$T$2:$T$21)+B421)</f>
        <v>4</v>
      </c>
    </row>
    <row r="423" spans="1:7">
      <c r="A423" s="2" t="s">
        <v>210</v>
      </c>
      <c r="B423" s="26" t="str">
        <f>B410</f>
        <v>None</v>
      </c>
      <c r="C423" s="25" t="s">
        <v>240</v>
      </c>
      <c r="D423" s="7"/>
    </row>
    <row r="424" spans="1:7">
      <c r="B424" s="27"/>
      <c r="C424" s="25"/>
      <c r="D424" s="7"/>
    </row>
    <row r="425" spans="1:7" ht="144" customHeight="1">
      <c r="A425" s="116" t="s">
        <v>469</v>
      </c>
      <c r="B425" s="116"/>
      <c r="C425" s="116"/>
      <c r="D425" s="116"/>
      <c r="E425" s="120"/>
    </row>
    <row r="426" spans="1:7">
      <c r="A426" s="1" t="s">
        <v>382</v>
      </c>
      <c r="B426" s="5" t="s">
        <v>406</v>
      </c>
      <c r="C426" s="8" t="s">
        <v>356</v>
      </c>
      <c r="D426" s="5" t="s">
        <v>232</v>
      </c>
    </row>
    <row r="427" spans="1:7">
      <c r="B427" s="7"/>
      <c r="C427" s="7"/>
      <c r="D427" s="7"/>
    </row>
    <row r="428" spans="1:7" ht="13" thickBot="1">
      <c r="A428" s="4" t="s">
        <v>358</v>
      </c>
      <c r="B428" s="9" t="s">
        <v>359</v>
      </c>
      <c r="C428" s="9" t="s">
        <v>205</v>
      </c>
      <c r="D428" s="9" t="s">
        <v>316</v>
      </c>
      <c r="F428" s="4" t="s">
        <v>317</v>
      </c>
    </row>
    <row r="429" spans="1:7">
      <c r="A429" s="10" t="s">
        <v>357</v>
      </c>
      <c r="B429" s="11" t="s">
        <v>206</v>
      </c>
      <c r="C429" s="11" t="s">
        <v>295</v>
      </c>
      <c r="D429" s="12">
        <f>IF(B429=0,0,LOOKUP(B429,Tables!A$2:A$4,Tables!B$2:B$4))</f>
        <v>0</v>
      </c>
      <c r="F429" s="5" t="s">
        <v>180</v>
      </c>
    </row>
    <row r="430" spans="1:7">
      <c r="A430" s="13" t="s">
        <v>294</v>
      </c>
      <c r="B430" s="14">
        <v>0</v>
      </c>
      <c r="C430" s="14" t="s">
        <v>212</v>
      </c>
      <c r="D430" s="15">
        <f>IF(B430=0,0,-1)</f>
        <v>0</v>
      </c>
      <c r="F430" s="5" t="s">
        <v>298</v>
      </c>
    </row>
    <row r="431" spans="1:7">
      <c r="A431" s="16" t="s">
        <v>296</v>
      </c>
      <c r="B431" s="17">
        <v>0</v>
      </c>
      <c r="C431" s="17" t="s">
        <v>295</v>
      </c>
      <c r="D431" s="18">
        <f>IF(B431=0,0,-1)</f>
        <v>0</v>
      </c>
      <c r="F431" s="5" t="s">
        <v>286</v>
      </c>
    </row>
    <row r="432" spans="1:7">
      <c r="A432" s="13" t="s">
        <v>297</v>
      </c>
      <c r="B432" s="14">
        <v>0</v>
      </c>
      <c r="C432" s="14" t="s">
        <v>295</v>
      </c>
      <c r="D432" s="15">
        <f>IF(B432=0,0,-1)</f>
        <v>0</v>
      </c>
      <c r="F432" s="5" t="s">
        <v>299</v>
      </c>
    </row>
    <row r="433" spans="1:7">
      <c r="A433" s="16" t="s">
        <v>219</v>
      </c>
      <c r="B433" s="17">
        <v>1</v>
      </c>
      <c r="C433" s="17" t="s">
        <v>295</v>
      </c>
      <c r="D433" s="18">
        <f>IF(B433=0,0,LOOKUP(B433,Tables!$C$2:$C$21,Tables!$D$2:$D$21))</f>
        <v>1</v>
      </c>
      <c r="F433" s="5" t="s">
        <v>300</v>
      </c>
    </row>
    <row r="434" spans="1:7">
      <c r="A434" s="13" t="s">
        <v>266</v>
      </c>
      <c r="B434" s="14">
        <v>0</v>
      </c>
      <c r="C434" s="14" t="str">
        <f>IF(B434=0,"-",IF(B434=1,"Meter Radius","Meters Radius"))</f>
        <v>-</v>
      </c>
      <c r="D434" s="15">
        <f>IF(B434=0,0,IF(B433=0,LOOKUP(B434,Tables!E$2:E$21,Tables!F$2:F$21),"Cannot have both"))</f>
        <v>0</v>
      </c>
      <c r="F434" s="5" t="s">
        <v>177</v>
      </c>
    </row>
    <row r="435" spans="1:7">
      <c r="A435" s="16" t="s">
        <v>269</v>
      </c>
      <c r="B435" s="17" t="s">
        <v>271</v>
      </c>
      <c r="C435" s="17" t="s">
        <v>295</v>
      </c>
      <c r="D435" s="18">
        <f>IF(B435="Full",0,IF(B435="Partial",2,IF(B435="None",5,"ERROR!")))</f>
        <v>0</v>
      </c>
      <c r="F435" s="5" t="s">
        <v>328</v>
      </c>
    </row>
    <row r="436" spans="1:7">
      <c r="A436" s="13" t="s">
        <v>267</v>
      </c>
      <c r="B436" s="14">
        <v>10</v>
      </c>
      <c r="C436" s="14" t="str">
        <f>IF(B436=0,"-",IF(B436="Touch","-",IF(B436=1,"Meter","Meters")))</f>
        <v>Meters</v>
      </c>
      <c r="D436" s="15">
        <f>IF(B436="Touch",1,IF(B436="Self",1,LOOKUP(B436,Tables!$G$2:$G$21,Tables!$H$2:$H$21)))</f>
        <v>3</v>
      </c>
      <c r="F436" s="5" t="s">
        <v>321</v>
      </c>
    </row>
    <row r="437" spans="1:7">
      <c r="A437" s="16" t="s">
        <v>268</v>
      </c>
      <c r="B437" s="17">
        <v>1</v>
      </c>
      <c r="C437" s="17" t="s">
        <v>323</v>
      </c>
      <c r="D437" s="19">
        <f>IF(B437="Instantaneous",1,IF(B437="Permanent",14,IF(C437="Round",LOOKUP(B437,Tables!$J$2:$J$10,Tables!$K$2:$K$10),IF(C437="Minute",LOOKUP(B437,Tables!$J$11:$J$15,Tables!K$11:K$15),IF(C437="Hour",7,LOOKUP(C437,Tables!$I$16:$I$20,Tables!$K$16:$K$20))))))</f>
        <v>3</v>
      </c>
    </row>
    <row r="438" spans="1:7">
      <c r="A438" s="13" t="s">
        <v>250</v>
      </c>
      <c r="B438" s="14" t="str">
        <f>D426</f>
        <v>Physical</v>
      </c>
      <c r="C438" s="14" t="s">
        <v>295</v>
      </c>
      <c r="D438" s="15">
        <f>LOOKUP(B438,Tables!$N$2:$N$9,Tables!$O$2:$O$9)</f>
        <v>3</v>
      </c>
      <c r="F438" s="4" t="s">
        <v>287</v>
      </c>
    </row>
    <row r="439" spans="1:7">
      <c r="A439" s="16" t="s">
        <v>202</v>
      </c>
      <c r="B439" s="17" t="s">
        <v>407</v>
      </c>
      <c r="C439" s="17" t="s">
        <v>295</v>
      </c>
      <c r="D439" s="18">
        <f>LOOKUP(B439,Tables!$P$2:$P$5,Tables!$Q$2:$Q$5)</f>
        <v>-4</v>
      </c>
      <c r="F439" s="6" t="s">
        <v>407</v>
      </c>
    </row>
    <row r="440" spans="1:7" ht="13" thickBot="1">
      <c r="A440" s="20" t="s">
        <v>251</v>
      </c>
      <c r="B440" s="21">
        <v>6</v>
      </c>
      <c r="C440" s="21">
        <f>IF(SUM(B430:B432)&gt;0,"+"&amp;SUM(B430:B432),0)</f>
        <v>0</v>
      </c>
      <c r="D440" s="22">
        <f>B440</f>
        <v>6</v>
      </c>
      <c r="F440" s="6" t="s">
        <v>338</v>
      </c>
    </row>
    <row r="441" spans="1:7">
      <c r="A441" s="4" t="s">
        <v>222</v>
      </c>
      <c r="B441" s="9"/>
      <c r="C441" s="9"/>
      <c r="D441" s="23">
        <f>IF(SUM(D429:D440)&lt;1,1,(SUM(D429:D440)))</f>
        <v>12</v>
      </c>
      <c r="F441" s="6" t="s">
        <v>166</v>
      </c>
    </row>
    <row r="442" spans="1:7">
      <c r="B442" s="7"/>
      <c r="C442" s="7"/>
      <c r="D442" s="7"/>
      <c r="E442" s="7"/>
      <c r="F442" s="5" t="s">
        <v>336</v>
      </c>
    </row>
    <row r="443" spans="1:7">
      <c r="A443" s="2" t="s">
        <v>221</v>
      </c>
      <c r="B443" s="24" t="str">
        <f>B440+C440&amp;"d6"</f>
        <v>6d6</v>
      </c>
      <c r="C443" s="25" t="s">
        <v>223</v>
      </c>
      <c r="D443" s="7"/>
      <c r="E443" s="7"/>
      <c r="G443" s="7"/>
    </row>
    <row r="444" spans="1:7">
      <c r="A444" s="2" t="s">
        <v>332</v>
      </c>
      <c r="B444" s="24">
        <f t="shared" ref="B444:B445" si="17">IF(G444=0,1,G444)</f>
        <v>12</v>
      </c>
      <c r="C444" s="25" t="s">
        <v>204</v>
      </c>
      <c r="D444" s="7"/>
      <c r="E444" s="7"/>
      <c r="F444" s="57" t="s">
        <v>187</v>
      </c>
      <c r="G444" s="58">
        <f>IF(Calculator!$F$3&gt;0,LOOKUP(Calculator!$F$3,Tables!$R$2:R$21,Tables!$U$2:$U$21)+D441,LOOKUP(Calculator!$F$2,Tables!$R$2:$R$21,Tables!$U$2:$U$21)+D441)</f>
        <v>12</v>
      </c>
    </row>
    <row r="445" spans="1:7">
      <c r="A445" s="2" t="s">
        <v>188</v>
      </c>
      <c r="B445" s="24">
        <f t="shared" si="17"/>
        <v>12</v>
      </c>
      <c r="C445" s="25" t="s">
        <v>365</v>
      </c>
      <c r="D445" s="7"/>
      <c r="E445" s="7"/>
      <c r="F445" s="57" t="s">
        <v>189</v>
      </c>
      <c r="G445" s="58">
        <f>IF(Calculator!$F$3&gt;0,LOOKUP(Calculator!$F$3,Tables!$R$2:R$21,Tables!$S$2:$S$21)+D441,LOOKUP(Calculator!$F$2,Tables!$R$2:$R$21,Tables!$S$2:$S$21)+D441)</f>
        <v>12</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c r="D448" s="7"/>
      <c r="E448" s="7"/>
      <c r="F448" s="7"/>
      <c r="G448" s="7"/>
    </row>
    <row r="449" spans="1:7">
      <c r="B449" s="27"/>
      <c r="C449" s="25"/>
      <c r="D449" s="7"/>
      <c r="E449" s="7"/>
      <c r="F449" s="7"/>
      <c r="G449" s="7"/>
    </row>
    <row r="450" spans="1:7" ht="144" customHeight="1">
      <c r="A450" s="119" t="s">
        <v>466</v>
      </c>
      <c r="B450" s="116"/>
      <c r="C450" s="116"/>
      <c r="D450" s="116"/>
      <c r="E450" s="120"/>
    </row>
    <row r="451" spans="1:7">
      <c r="A451" s="1" t="s">
        <v>382</v>
      </c>
      <c r="B451" s="5" t="s">
        <v>394</v>
      </c>
      <c r="C451" s="8" t="s">
        <v>356</v>
      </c>
      <c r="D451" s="5" t="s">
        <v>232</v>
      </c>
    </row>
    <row r="452" spans="1:7">
      <c r="B452" s="7"/>
      <c r="C452" s="7"/>
      <c r="D452" s="7"/>
    </row>
    <row r="453" spans="1:7" ht="13" thickBot="1">
      <c r="A453" s="1" t="s">
        <v>358</v>
      </c>
      <c r="B453" s="23" t="s">
        <v>359</v>
      </c>
      <c r="C453" s="23" t="s">
        <v>205</v>
      </c>
      <c r="D453" s="23" t="s">
        <v>316</v>
      </c>
      <c r="F453" s="4" t="s">
        <v>317</v>
      </c>
    </row>
    <row r="454" spans="1:7">
      <c r="A454" s="10" t="s">
        <v>357</v>
      </c>
      <c r="B454" s="11" t="s">
        <v>206</v>
      </c>
      <c r="C454" s="11" t="s">
        <v>295</v>
      </c>
      <c r="D454" s="12">
        <f>IF(B454=0,0,LOOKUP(B454,Tables!A$2:A$4,Tables!B$2:B$4))</f>
        <v>0</v>
      </c>
      <c r="F454" s="5" t="s">
        <v>180</v>
      </c>
    </row>
    <row r="455" spans="1:7">
      <c r="A455" s="13" t="s">
        <v>294</v>
      </c>
      <c r="B455" s="14">
        <v>0</v>
      </c>
      <c r="C455" s="14" t="s">
        <v>212</v>
      </c>
      <c r="D455" s="15">
        <f>IF(B455=0,0,-1)</f>
        <v>0</v>
      </c>
      <c r="F455" s="5" t="s">
        <v>298</v>
      </c>
    </row>
    <row r="456" spans="1:7">
      <c r="A456" s="16" t="s">
        <v>296</v>
      </c>
      <c r="B456" s="17">
        <v>0</v>
      </c>
      <c r="C456" s="17" t="s">
        <v>295</v>
      </c>
      <c r="D456" s="18">
        <f>IF(B456=0,0,-1)</f>
        <v>0</v>
      </c>
      <c r="F456" s="5" t="s">
        <v>286</v>
      </c>
    </row>
    <row r="457" spans="1:7">
      <c r="A457" s="13" t="s">
        <v>297</v>
      </c>
      <c r="B457" s="14">
        <v>0</v>
      </c>
      <c r="C457" s="14" t="s">
        <v>295</v>
      </c>
      <c r="D457" s="15">
        <f>IF(B457=0,0,-1)</f>
        <v>0</v>
      </c>
      <c r="F457" s="5" t="s">
        <v>299</v>
      </c>
    </row>
    <row r="458" spans="1:7">
      <c r="A458" s="16" t="s">
        <v>219</v>
      </c>
      <c r="B458" s="17">
        <v>1</v>
      </c>
      <c r="C458" s="17" t="s">
        <v>295</v>
      </c>
      <c r="D458" s="18">
        <f>IF(B458=0,0,LOOKUP(B458,Tables!$C$2:$C$21,Tables!$D$2:$D$21))</f>
        <v>1</v>
      </c>
      <c r="F458" s="5" t="s">
        <v>300</v>
      </c>
    </row>
    <row r="459" spans="1:7">
      <c r="A459" s="13" t="s">
        <v>266</v>
      </c>
      <c r="B459" s="14">
        <v>0</v>
      </c>
      <c r="C459" s="14" t="str">
        <f>IF(B459=0,"-",IF(B459=1,"Meter Radius","Meters Radius"))</f>
        <v>-</v>
      </c>
      <c r="D459" s="15">
        <f>IF(B459=0,0,IF(B458=0,LOOKUP(B459,Tables!E$2:E$21,Tables!F$2:F$21),"Cannot have both"))</f>
        <v>0</v>
      </c>
      <c r="F459" s="5" t="s">
        <v>177</v>
      </c>
    </row>
    <row r="460" spans="1:7">
      <c r="A460" s="16" t="s">
        <v>269</v>
      </c>
      <c r="B460" s="17" t="s">
        <v>272</v>
      </c>
      <c r="C460" s="17" t="s">
        <v>295</v>
      </c>
      <c r="D460" s="18">
        <f>IF(B460="Full",0,IF(B460="Partial",2,IF(B460="None",5,"ERROR!")))</f>
        <v>2</v>
      </c>
      <c r="F460" s="5" t="s">
        <v>252</v>
      </c>
    </row>
    <row r="461" spans="1:7">
      <c r="A461" s="13" t="s">
        <v>267</v>
      </c>
      <c r="B461" s="14">
        <v>10</v>
      </c>
      <c r="C461" s="14" t="str">
        <f>IF(B461=0,"-",IF(B461="Touch","-",IF(B461=1,"Meter","Meters")))</f>
        <v>Meters</v>
      </c>
      <c r="D461" s="15">
        <f>IF(B461="Touch",1,IF(B461="Self",1,LOOKUP(B461,Tables!$G$2:$G$21,Tables!$H$2:$H$21)))</f>
        <v>3</v>
      </c>
      <c r="F461" s="5" t="s">
        <v>321</v>
      </c>
    </row>
    <row r="462" spans="1:7">
      <c r="A462" s="16" t="s">
        <v>268</v>
      </c>
      <c r="B462" s="17">
        <v>1</v>
      </c>
      <c r="C462" s="17" t="s">
        <v>322</v>
      </c>
      <c r="D462" s="19">
        <f>IF(B462="Instantaneous",1,IF(B462="Permanent",14,IF(C462="Round",LOOKUP(B462,Tables!$J$2:$J$10,Tables!$K$2:$K$10),IF(C462="Minute",LOOKUP(B462,Tables!$J$11:$J$15,Tables!K$11:K$15),IF(C462="Hour",7,LOOKUP(C462,Tables!$I$16:$I$20,Tables!$K$16:$K$20))))))</f>
        <v>2</v>
      </c>
    </row>
    <row r="463" spans="1:7">
      <c r="A463" s="13" t="s">
        <v>250</v>
      </c>
      <c r="B463" s="14" t="str">
        <f>D451</f>
        <v>Physical</v>
      </c>
      <c r="C463" s="14" t="s">
        <v>295</v>
      </c>
      <c r="D463" s="15">
        <f>LOOKUP(B463,Tables!$N$2:$N$9,Tables!$O$2:$O$9)</f>
        <v>3</v>
      </c>
      <c r="F463" s="4" t="s">
        <v>287</v>
      </c>
    </row>
    <row r="464" spans="1:7">
      <c r="A464" s="16" t="s">
        <v>202</v>
      </c>
      <c r="B464" s="17" t="s">
        <v>338</v>
      </c>
      <c r="C464" s="17" t="s">
        <v>295</v>
      </c>
      <c r="D464" s="18">
        <f>LOOKUP(B464,Tables!$P$2:$P$5,Tables!$Q$2:$Q$5)</f>
        <v>2</v>
      </c>
      <c r="F464" s="6" t="s">
        <v>407</v>
      </c>
    </row>
    <row r="465" spans="1:7" ht="13" thickBot="1">
      <c r="A465" s="20" t="s">
        <v>251</v>
      </c>
      <c r="B465" s="21">
        <v>6</v>
      </c>
      <c r="C465" s="21">
        <f>IF(SUM(B455:B457)&gt;0,"+"&amp;SUM(B455:B457),0)</f>
        <v>0</v>
      </c>
      <c r="D465" s="22">
        <f>B465</f>
        <v>6</v>
      </c>
      <c r="F465" s="6" t="s">
        <v>338</v>
      </c>
    </row>
    <row r="466" spans="1:7">
      <c r="A466" s="1" t="s">
        <v>222</v>
      </c>
      <c r="B466" s="23"/>
      <c r="C466" s="23"/>
      <c r="D466" s="23">
        <f>IF(SUM(D454:D465)&lt;1,1,(SUM(D454:D465)))</f>
        <v>19</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19</v>
      </c>
      <c r="C469" s="25" t="s">
        <v>204</v>
      </c>
      <c r="D469" s="7"/>
      <c r="E469" s="7"/>
      <c r="F469" s="57" t="s">
        <v>187</v>
      </c>
      <c r="G469" s="58">
        <f>IF(Calculator!$F$3&gt;0,LOOKUP(Calculator!$F$3,Tables!$R$2:R$21,Tables!$U$2:$U$21)+D466,LOOKUP(Calculator!$F$2,Tables!$R$2:$R$21,Tables!$U$2:$U$21)+D466)</f>
        <v>19</v>
      </c>
    </row>
    <row r="470" spans="1:7">
      <c r="A470" s="2" t="s">
        <v>188</v>
      </c>
      <c r="B470" s="24">
        <f t="shared" si="18"/>
        <v>19</v>
      </c>
      <c r="C470" s="25" t="s">
        <v>365</v>
      </c>
      <c r="D470" s="7"/>
      <c r="E470" s="7"/>
      <c r="F470" s="57" t="s">
        <v>189</v>
      </c>
      <c r="G470" s="58">
        <f>IF(Calculator!$F$3&gt;0,LOOKUP(Calculator!$F$3,Tables!$R$2:R$21,Tables!$S$2:$S$21)+D466,LOOKUP(Calculator!$F$2,Tables!$R$2:$R$21,Tables!$S$2:$S$21)+D466)</f>
        <v>19</v>
      </c>
    </row>
    <row r="471" spans="1:7">
      <c r="A471" s="2" t="s">
        <v>261</v>
      </c>
      <c r="B471" s="26">
        <f>ROUND(D466/5,0)</f>
        <v>4</v>
      </c>
      <c r="C471" s="25" t="s">
        <v>190</v>
      </c>
      <c r="D471" s="7"/>
      <c r="E471" s="7"/>
      <c r="G471" s="7"/>
    </row>
    <row r="472" spans="1:7">
      <c r="A472" s="2" t="s">
        <v>191</v>
      </c>
      <c r="B472" s="24">
        <f>IF(G472=0,1,G472)</f>
        <v>4</v>
      </c>
      <c r="C472" s="25" t="s">
        <v>363</v>
      </c>
      <c r="D472" s="7"/>
      <c r="E472" s="7"/>
      <c r="F472" s="57" t="s">
        <v>141</v>
      </c>
      <c r="G472" s="58">
        <f>IF(Calculator!$F$3&gt;0,LOOKUP(Calculator!$F$3,Tables!$R$2:$R$21,Tables!$T$2:$T$21)+B471,LOOKUP(Calculator!$F$2,Tables!$R$2:$R$21,Tables!$T$2:$T$21)+B471)</f>
        <v>4</v>
      </c>
    </row>
    <row r="473" spans="1:7">
      <c r="A473" s="2" t="s">
        <v>210</v>
      </c>
      <c r="B473" s="26" t="str">
        <f>B460</f>
        <v>Partial</v>
      </c>
      <c r="C473" s="25" t="s">
        <v>240</v>
      </c>
    </row>
    <row r="474" spans="1:7">
      <c r="B474" s="27"/>
      <c r="C474" s="25"/>
    </row>
    <row r="475" spans="1:7" ht="144" customHeight="1">
      <c r="A475" s="116" t="s">
        <v>473</v>
      </c>
      <c r="B475" s="116"/>
      <c r="C475" s="116"/>
      <c r="D475" s="116"/>
      <c r="E475" s="120"/>
    </row>
    <row r="476" spans="1:7">
      <c r="A476" s="1" t="s">
        <v>382</v>
      </c>
      <c r="B476" s="5" t="s">
        <v>423</v>
      </c>
      <c r="C476" s="8" t="s">
        <v>356</v>
      </c>
      <c r="D476" s="5" t="s">
        <v>232</v>
      </c>
    </row>
    <row r="477" spans="1:7">
      <c r="B477" s="7"/>
      <c r="C477" s="7"/>
      <c r="D477" s="7"/>
    </row>
    <row r="478" spans="1:7" ht="13" thickBot="1">
      <c r="A478" s="1" t="s">
        <v>358</v>
      </c>
      <c r="B478" s="23" t="s">
        <v>359</v>
      </c>
      <c r="C478" s="23" t="s">
        <v>205</v>
      </c>
      <c r="D478" s="23" t="s">
        <v>316</v>
      </c>
      <c r="F478" s="4" t="s">
        <v>317</v>
      </c>
    </row>
    <row r="479" spans="1:7">
      <c r="A479" s="10" t="s">
        <v>357</v>
      </c>
      <c r="B479" s="11" t="s">
        <v>206</v>
      </c>
      <c r="C479" s="11" t="s">
        <v>295</v>
      </c>
      <c r="D479" s="12">
        <f>IF(B479=0,0,LOOKUP(B479,Tables!A$2:A$4,Tables!B$2:B$4))</f>
        <v>0</v>
      </c>
      <c r="F479" s="5" t="s">
        <v>180</v>
      </c>
    </row>
    <row r="480" spans="1:7">
      <c r="A480" s="13" t="s">
        <v>294</v>
      </c>
      <c r="B480" s="14">
        <v>0</v>
      </c>
      <c r="C480" s="14" t="s">
        <v>212</v>
      </c>
      <c r="D480" s="15">
        <f>IF(B480=0,0,-1)</f>
        <v>0</v>
      </c>
      <c r="F480" s="5" t="s">
        <v>298</v>
      </c>
    </row>
    <row r="481" spans="1:7">
      <c r="A481" s="16" t="s">
        <v>296</v>
      </c>
      <c r="B481" s="17">
        <v>0</v>
      </c>
      <c r="C481" s="17" t="s">
        <v>295</v>
      </c>
      <c r="D481" s="18">
        <f>IF(B481=0,0,-1)</f>
        <v>0</v>
      </c>
      <c r="F481" s="5" t="s">
        <v>286</v>
      </c>
    </row>
    <row r="482" spans="1:7">
      <c r="A482" s="13" t="s">
        <v>297</v>
      </c>
      <c r="B482" s="14">
        <v>0</v>
      </c>
      <c r="C482" s="14" t="s">
        <v>295</v>
      </c>
      <c r="D482" s="15">
        <f>IF(B482=0,0,-1)</f>
        <v>0</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271</v>
      </c>
      <c r="C485" s="17" t="s">
        <v>295</v>
      </c>
      <c r="D485" s="18">
        <f>IF(B485="Full",0,IF(B485="Partial",2,IF(B485="None",5,"ERROR!")))</f>
        <v>0</v>
      </c>
      <c r="F485" s="5" t="s">
        <v>328</v>
      </c>
    </row>
    <row r="486" spans="1:7">
      <c r="A486" s="13" t="s">
        <v>267</v>
      </c>
      <c r="B486" s="14">
        <v>10</v>
      </c>
      <c r="C486" s="14" t="str">
        <f>IF(B486=0,"-",IF(B486="Touch","-",IF(B486=1,"Meter","Meters")))</f>
        <v>Meters</v>
      </c>
      <c r="D486" s="15">
        <f>IF(B486="Touch",1,IF(B486="Self",1,LOOKUP(B486,Tables!$G$2:$G$21,Tables!$H$2:$H$21)))</f>
        <v>3</v>
      </c>
      <c r="F486" s="5" t="s">
        <v>321</v>
      </c>
    </row>
    <row r="487" spans="1:7">
      <c r="A487" s="16" t="s">
        <v>268</v>
      </c>
      <c r="B487" s="17" t="s">
        <v>281</v>
      </c>
      <c r="C487" s="17"/>
      <c r="D487" s="19">
        <f>IF(B487="Instantaneous",1,IF(B487="Permanent",14,IF(C487="Round",LOOKUP(B487,Tables!$J$2:$J$10,Tables!$K$2:$K$10),IF(C487="Minute",LOOKUP(B487,Tables!$J$11:$J$15,Tables!K$11:K$15),IF(C487="Hour",7,LOOKUP(C487,Tables!$I$16:$I$20,Tables!$K$16:$K$20))))))</f>
        <v>1</v>
      </c>
    </row>
    <row r="488" spans="1:7">
      <c r="A488" s="13" t="s">
        <v>250</v>
      </c>
      <c r="B488" s="14" t="str">
        <f>D476</f>
        <v>Physical</v>
      </c>
      <c r="C488" s="14" t="s">
        <v>295</v>
      </c>
      <c r="D488" s="15">
        <f>LOOKUP(B488,Tables!$N$2:$N$9,Tables!$O$2:$O$9)</f>
        <v>3</v>
      </c>
      <c r="F488" s="4" t="s">
        <v>287</v>
      </c>
    </row>
    <row r="489" spans="1:7">
      <c r="A489" s="16" t="s">
        <v>202</v>
      </c>
      <c r="B489" s="17" t="s">
        <v>338</v>
      </c>
      <c r="C489" s="17" t="s">
        <v>295</v>
      </c>
      <c r="D489" s="18">
        <f>LOOKUP(B489,Tables!$P$2:$P$5,Tables!$Q$2:$Q$5)</f>
        <v>2</v>
      </c>
      <c r="F489" s="6" t="s">
        <v>407</v>
      </c>
    </row>
    <row r="490" spans="1:7" ht="13" thickBot="1">
      <c r="A490" s="20" t="s">
        <v>251</v>
      </c>
      <c r="B490" s="21">
        <v>6</v>
      </c>
      <c r="C490" s="21">
        <f>IF(SUM(B480:B482)&gt;0,"+"&amp;SUM(B480:B482),0)</f>
        <v>0</v>
      </c>
      <c r="D490" s="22">
        <f>B490</f>
        <v>6</v>
      </c>
      <c r="F490" s="6" t="s">
        <v>338</v>
      </c>
    </row>
    <row r="491" spans="1:7">
      <c r="A491" s="1" t="s">
        <v>222</v>
      </c>
      <c r="B491" s="23"/>
      <c r="C491" s="23"/>
      <c r="D491" s="23">
        <f>IF(SUM(D479:D490)&lt;1,1,(SUM(D479:D490)))</f>
        <v>16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16</v>
      </c>
      <c r="C494" s="25" t="s">
        <v>204</v>
      </c>
      <c r="D494" s="7"/>
      <c r="E494" s="7"/>
      <c r="F494" s="57" t="s">
        <v>187</v>
      </c>
      <c r="G494" s="58">
        <f>IF(Calculator!$F$3&gt;0,LOOKUP(Calculator!$F$3,Tables!$R$2:R$21,Tables!$U$2:$U$21)+D491,LOOKUP(Calculator!$F$2,Tables!$R$2:$R$21,Tables!$U$2:$U$21)+D491)</f>
        <v>16</v>
      </c>
    </row>
    <row r="495" spans="1:7">
      <c r="A495" s="2" t="s">
        <v>188</v>
      </c>
      <c r="B495" s="24">
        <f t="shared" si="19"/>
        <v>16</v>
      </c>
      <c r="C495" s="25" t="s">
        <v>365</v>
      </c>
      <c r="D495" s="7"/>
      <c r="E495" s="7"/>
      <c r="F495" s="57" t="s">
        <v>189</v>
      </c>
      <c r="G495" s="58">
        <f>IF(Calculator!$F$3&gt;0,LOOKUP(Calculator!$F$3,Tables!$R$2:R$21,Tables!$S$2:$S$21)+D491,LOOKUP(Calculator!$F$2,Tables!$R$2:$R$21,Tables!$S$2:$S$21)+D491)</f>
        <v>16</v>
      </c>
    </row>
    <row r="496" spans="1:7">
      <c r="A496" s="2" t="s">
        <v>261</v>
      </c>
      <c r="B496" s="26">
        <f>ROUND(D491/5,0)</f>
        <v>3</v>
      </c>
      <c r="C496" s="25" t="s">
        <v>190</v>
      </c>
      <c r="D496" s="7"/>
      <c r="E496" s="7"/>
      <c r="G496" s="7"/>
    </row>
    <row r="497" spans="1:7">
      <c r="A497" s="2" t="s">
        <v>191</v>
      </c>
      <c r="B497" s="24">
        <f>IF(G497=0,1,G497)</f>
        <v>3</v>
      </c>
      <c r="C497" s="25" t="s">
        <v>363</v>
      </c>
      <c r="D497" s="7"/>
      <c r="E497" s="7"/>
      <c r="F497" s="57" t="s">
        <v>141</v>
      </c>
      <c r="G497" s="58">
        <f>IF(Calculator!$F$3&gt;0,LOOKUP(Calculator!$F$3,Tables!$R$2:$R$21,Tables!$T$2:$T$21)+B496,LOOKUP(Calculator!$F$2,Tables!$R$2:$R$21,Tables!$T$2:$T$21)+B496)</f>
        <v>3</v>
      </c>
    </row>
    <row r="498" spans="1:7">
      <c r="A498" s="2" t="s">
        <v>210</v>
      </c>
      <c r="B498" s="26" t="str">
        <f>B485</f>
        <v>Full</v>
      </c>
      <c r="C498" s="25" t="s">
        <v>240</v>
      </c>
    </row>
    <row r="499" spans="1:7">
      <c r="B499" s="27"/>
      <c r="C499" s="25"/>
    </row>
    <row r="500" spans="1:7" ht="144" customHeight="1">
      <c r="A500" s="116" t="s">
        <v>471</v>
      </c>
      <c r="B500" s="116"/>
      <c r="C500" s="116"/>
      <c r="D500" s="116"/>
      <c r="E500" s="120"/>
    </row>
    <row r="501" spans="1:7" ht="12" customHeight="1">
      <c r="A501" s="1" t="s">
        <v>382</v>
      </c>
      <c r="B501" s="5" t="s">
        <v>351</v>
      </c>
      <c r="C501" s="8" t="s">
        <v>356</v>
      </c>
      <c r="D501" s="5" t="s">
        <v>232</v>
      </c>
    </row>
    <row r="502" spans="1:7">
      <c r="B502" s="7"/>
      <c r="C502" s="7"/>
      <c r="D502" s="7"/>
    </row>
    <row r="503" spans="1:7" ht="13" thickBot="1">
      <c r="A503" s="1" t="s">
        <v>358</v>
      </c>
      <c r="B503" s="23" t="s">
        <v>359</v>
      </c>
      <c r="C503" s="23" t="s">
        <v>205</v>
      </c>
      <c r="D503" s="23" t="s">
        <v>316</v>
      </c>
      <c r="F503" s="4" t="s">
        <v>317</v>
      </c>
    </row>
    <row r="504" spans="1:7">
      <c r="A504" s="10" t="s">
        <v>357</v>
      </c>
      <c r="B504" s="11" t="s">
        <v>206</v>
      </c>
      <c r="C504" s="11" t="s">
        <v>295</v>
      </c>
      <c r="D504" s="12">
        <f>IF(B504=0,0,LOOKUP(B504,Tables!A$2:A$4,Tables!B$2:B$4))</f>
        <v>0</v>
      </c>
      <c r="F504" s="5" t="s">
        <v>180</v>
      </c>
    </row>
    <row r="505" spans="1:7">
      <c r="A505" s="13" t="s">
        <v>294</v>
      </c>
      <c r="B505" s="14">
        <v>0</v>
      </c>
      <c r="C505" s="14" t="s">
        <v>212</v>
      </c>
      <c r="D505" s="15">
        <f>IF(B505=0,0,-1)</f>
        <v>0</v>
      </c>
      <c r="F505" s="5" t="s">
        <v>298</v>
      </c>
    </row>
    <row r="506" spans="1:7">
      <c r="A506" s="16" t="s">
        <v>296</v>
      </c>
      <c r="B506" s="17">
        <v>0</v>
      </c>
      <c r="C506" s="17" t="s">
        <v>295</v>
      </c>
      <c r="D506" s="18">
        <f>IF(B506=0,0,-1)</f>
        <v>0</v>
      </c>
      <c r="F506" s="5" t="s">
        <v>286</v>
      </c>
    </row>
    <row r="507" spans="1:7">
      <c r="A507" s="13" t="s">
        <v>297</v>
      </c>
      <c r="B507" s="14">
        <v>0</v>
      </c>
      <c r="C507" s="14" t="s">
        <v>295</v>
      </c>
      <c r="D507" s="15">
        <f>IF(B507=0,0,-1)</f>
        <v>0</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273</v>
      </c>
      <c r="C510" s="17" t="s">
        <v>295</v>
      </c>
      <c r="D510" s="18">
        <f>IF(B510="Full",0,IF(B510="Partial",2,IF(B510="None",5,"ERROR!")))</f>
        <v>5</v>
      </c>
      <c r="F510" s="5" t="s">
        <v>329</v>
      </c>
    </row>
    <row r="511" spans="1:7">
      <c r="A511" s="13" t="s">
        <v>267</v>
      </c>
      <c r="B511" s="14">
        <v>10</v>
      </c>
      <c r="C511" s="14" t="str">
        <f>IF(B511=0,"-",IF(B511="Touch","-",IF(B511=1,"Meter","Meters")))</f>
        <v>Meters</v>
      </c>
      <c r="D511" s="15">
        <f>IF(B511="Touch",1,IF(B511="Self",1,LOOKUP(B511,Tables!$G$2:$G$21,Tables!$H$2:$H$21)))</f>
        <v>3</v>
      </c>
      <c r="F511" s="5" t="s">
        <v>321</v>
      </c>
    </row>
    <row r="512" spans="1:7">
      <c r="A512" s="16" t="s">
        <v>268</v>
      </c>
      <c r="B512" s="17">
        <v>1</v>
      </c>
      <c r="C512" s="17" t="s">
        <v>323</v>
      </c>
      <c r="D512" s="19">
        <f>IF(B512="Instantaneous",1,IF(B512="Permanent",14,IF(C512="Round",LOOKUP(B512,Tables!$J$2:$J$10,Tables!$K$2:$K$10),IF(C512="Minute",LOOKUP(B512,Tables!$J$11:$J$15,Tables!K$11:K$15),IF(C512="Hour",7,LOOKUP(C512,Tables!$I$16:$I$20,Tables!$K$16:$K$20))))))</f>
        <v>3</v>
      </c>
    </row>
    <row r="513" spans="1:7">
      <c r="A513" s="13" t="s">
        <v>250</v>
      </c>
      <c r="B513" s="14" t="str">
        <f>D501</f>
        <v>Physical</v>
      </c>
      <c r="C513" s="14" t="s">
        <v>295</v>
      </c>
      <c r="D513" s="15">
        <f>LOOKUP(B513,Tables!$N$2:$N$9,Tables!$O$2:$O$9)</f>
        <v>3</v>
      </c>
      <c r="F513" s="4" t="s">
        <v>287</v>
      </c>
    </row>
    <row r="514" spans="1:7">
      <c r="A514" s="16" t="s">
        <v>202</v>
      </c>
      <c r="B514" s="17" t="s">
        <v>407</v>
      </c>
      <c r="C514" s="17" t="s">
        <v>295</v>
      </c>
      <c r="D514" s="18">
        <f>LOOKUP(B514,Tables!$P$2:$P$5,Tables!$Q$2:$Q$5)</f>
        <v>-4</v>
      </c>
      <c r="F514" s="6" t="s">
        <v>407</v>
      </c>
    </row>
    <row r="515" spans="1:7" ht="13" thickBot="1">
      <c r="A515" s="20" t="s">
        <v>251</v>
      </c>
      <c r="B515" s="21">
        <v>4</v>
      </c>
      <c r="C515" s="21">
        <f>IF(SUM(B505:B507)&gt;0,"+"&amp;SUM(B505:B507),0)</f>
        <v>0</v>
      </c>
      <c r="D515" s="22">
        <f>B515</f>
        <v>4</v>
      </c>
      <c r="F515" s="6" t="s">
        <v>338</v>
      </c>
    </row>
    <row r="516" spans="1:7">
      <c r="A516" s="1" t="s">
        <v>222</v>
      </c>
      <c r="B516" s="23"/>
      <c r="C516" s="23"/>
      <c r="D516" s="23">
        <f>IF(SUM(D504:D515)&lt;1,1,(SUM(D504:D515)))</f>
        <v>15</v>
      </c>
      <c r="F516" s="6" t="s">
        <v>166</v>
      </c>
    </row>
    <row r="517" spans="1:7">
      <c r="B517" s="7"/>
      <c r="C517" s="7"/>
      <c r="D517" s="7"/>
      <c r="F517" s="5" t="s">
        <v>336</v>
      </c>
    </row>
    <row r="518" spans="1:7">
      <c r="A518" s="2" t="s">
        <v>221</v>
      </c>
      <c r="B518" s="24" t="str">
        <f>B515+C515&amp;"d6"</f>
        <v>4d6</v>
      </c>
      <c r="C518" s="25" t="s">
        <v>223</v>
      </c>
      <c r="D518" s="7"/>
    </row>
    <row r="519" spans="1:7">
      <c r="A519" s="2" t="s">
        <v>332</v>
      </c>
      <c r="B519" s="24">
        <f t="shared" ref="B519:B520" si="20">IF(G519=0,1,G519)</f>
        <v>15</v>
      </c>
      <c r="C519" s="25" t="s">
        <v>204</v>
      </c>
      <c r="D519" s="7"/>
      <c r="F519" s="57" t="s">
        <v>187</v>
      </c>
      <c r="G519" s="58">
        <f>IF(Calculator!$F$3&gt;0,LOOKUP(Calculator!$F$3,Tables!$R$2:R$21,Tables!$U$2:$U$21)+D516,LOOKUP(Calculator!$F$2,Tables!$R$2:$R$21,Tables!$U$2:$U$21)+D516)</f>
        <v>15</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3</v>
      </c>
      <c r="C522" s="25" t="s">
        <v>363</v>
      </c>
      <c r="D522" s="7"/>
      <c r="F522" s="57" t="s">
        <v>141</v>
      </c>
      <c r="G522" s="58">
        <f>IF(Calculator!$F$3&gt;0,LOOKUP(Calculator!$F$3,Tables!$R$2:$R$21,Tables!$T$2:$T$21)+B521,LOOKUP(Calculator!$F$2,Tables!$R$2:$R$21,Tables!$T$2:$T$21)+B521)</f>
        <v>3</v>
      </c>
    </row>
    <row r="523" spans="1:7">
      <c r="A523" s="2" t="s">
        <v>210</v>
      </c>
      <c r="B523" s="26" t="str">
        <f>B510</f>
        <v>None</v>
      </c>
      <c r="C523" s="25" t="s">
        <v>240</v>
      </c>
    </row>
    <row r="524" spans="1:7">
      <c r="B524" s="27"/>
      <c r="C524" s="25"/>
    </row>
    <row r="525" spans="1:7" ht="144" customHeight="1">
      <c r="A525" s="119" t="s">
        <v>464</v>
      </c>
      <c r="B525" s="116"/>
      <c r="C525" s="116"/>
      <c r="D525" s="116"/>
      <c r="E525" s="120"/>
    </row>
    <row r="550" ht="144" customHeight="1"/>
    <row r="575" ht="144" customHeight="1"/>
    <row r="600" ht="144" customHeight="1"/>
    <row r="625" ht="144" customHeight="1"/>
    <row r="650" ht="144" customHeight="1"/>
    <row r="675" ht="144" customHeight="1"/>
    <row r="700" ht="144" customHeight="1"/>
    <row r="725" ht="144" customHeight="1"/>
    <row r="750" ht="144" customHeight="1"/>
    <row r="775" ht="144" customHeight="1"/>
    <row r="800" ht="144" customHeight="1"/>
  </sheetData>
  <sheetCalcPr fullCalcOnLoad="1"/>
  <mergeCells count="21">
    <mergeCell ref="A525:E525"/>
    <mergeCell ref="A250:E250"/>
    <mergeCell ref="A275:E275"/>
    <mergeCell ref="A300:E300"/>
    <mergeCell ref="A425:E425"/>
    <mergeCell ref="A450:E450"/>
    <mergeCell ref="A350:E350"/>
    <mergeCell ref="A375:E375"/>
    <mergeCell ref="A400:E400"/>
    <mergeCell ref="A500:E500"/>
    <mergeCell ref="A475:E475"/>
    <mergeCell ref="A25:E25"/>
    <mergeCell ref="A50:E50"/>
    <mergeCell ref="A75:E75"/>
    <mergeCell ref="A100:E100"/>
    <mergeCell ref="A325:E325"/>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32" manualBreakCount="32">
    <brk id="25" max="16383" man="1"/>
    <brk id="50" max="16383" man="1"/>
    <brk id="75" max="16383" man="1"/>
    <brk id="100" max="16383" man="1"/>
    <brk id="125" max="16383" man="1" pt="1"/>
    <brk id="150" max="16383" man="1"/>
    <brk id="175" max="16383" man="1"/>
    <brk id="200" max="16383" man="1" pt="1"/>
    <brk id="225" max="16383" man="1" pt="1"/>
    <brk id="250" max="16383" man="1" pt="1"/>
    <brk id="275" max="16383" man="1" pt="1"/>
    <brk id="300" max="16383" man="1" pt="1"/>
    <brk id="325" max="16383" man="1"/>
    <brk id="350" max="16383" man="1"/>
    <brk id="375" max="16383" man="1" pt="1"/>
    <brk id="400" max="16383" man="1" pt="1"/>
    <brk id="425" max="16383" man="1"/>
    <brk id="450" max="16383" man="1"/>
    <brk id="475" max="16383" man="1"/>
    <brk id="500" max="16383" man="1"/>
    <brk id="525" max="16383" man="1"/>
    <brk id="550" max="16383" man="1"/>
    <brk id="575" max="16383" man="1"/>
    <brk id="600" max="16383" man="1"/>
    <brk id="625" max="16383" man="1"/>
    <brk id="650" max="16383" man="1"/>
    <brk id="675" max="16383" man="1"/>
    <brk id="700" max="16383" man="1"/>
    <brk id="725" max="16383" man="1"/>
    <brk id="750" max="16383" man="1"/>
    <brk id="775" max="16383" man="1"/>
    <brk id="800" max="16383" man="1"/>
  </rowBreaks>
  <extLst>
    <ext xmlns:mx="http://schemas.microsoft.com/office/mac/excel/2008/main" uri="http://schemas.microsoft.com/office/mac/excel/2008/main">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66"/>
  <sheetViews>
    <sheetView workbookViewId="0">
      <selection activeCell="P14" sqref="P14"/>
    </sheetView>
  </sheetViews>
  <sheetFormatPr baseColWidth="10" defaultRowHeight="12"/>
  <cols>
    <col min="1" max="16384" width="10.7109375" style="2"/>
  </cols>
  <sheetData>
    <row r="1" spans="1:21">
      <c r="A1" s="44" t="s">
        <v>357</v>
      </c>
      <c r="B1" s="45" t="s">
        <v>355</v>
      </c>
      <c r="C1" s="35" t="s">
        <v>265</v>
      </c>
      <c r="D1" s="46" t="s">
        <v>79</v>
      </c>
      <c r="E1" s="35" t="s">
        <v>266</v>
      </c>
      <c r="F1" s="46" t="s">
        <v>355</v>
      </c>
      <c r="G1" s="35" t="s">
        <v>267</v>
      </c>
      <c r="H1" s="46" t="s">
        <v>355</v>
      </c>
      <c r="I1" s="36" t="s">
        <v>268</v>
      </c>
      <c r="J1" s="47"/>
      <c r="K1" s="48" t="s">
        <v>355</v>
      </c>
      <c r="L1" s="46" t="s">
        <v>269</v>
      </c>
      <c r="M1" s="45" t="s">
        <v>355</v>
      </c>
      <c r="N1" s="49" t="s">
        <v>324</v>
      </c>
      <c r="O1" s="50" t="s">
        <v>79</v>
      </c>
      <c r="P1" s="35" t="s">
        <v>325</v>
      </c>
      <c r="Q1" s="51" t="s">
        <v>79</v>
      </c>
      <c r="R1" s="49" t="s">
        <v>80</v>
      </c>
      <c r="S1" s="51" t="s">
        <v>116</v>
      </c>
      <c r="T1" s="51" t="s">
        <v>117</v>
      </c>
      <c r="U1" s="50" t="s">
        <v>118</v>
      </c>
    </row>
    <row r="2" spans="1:21">
      <c r="A2" s="52" t="s">
        <v>176</v>
      </c>
      <c r="B2" s="53">
        <v>5</v>
      </c>
      <c r="C2" s="37">
        <v>1</v>
      </c>
      <c r="D2" s="5">
        <v>1</v>
      </c>
      <c r="E2" s="37">
        <v>0.5</v>
      </c>
      <c r="F2" s="5">
        <v>1</v>
      </c>
      <c r="G2" s="37">
        <v>1</v>
      </c>
      <c r="H2" s="5">
        <v>2</v>
      </c>
      <c r="I2" s="35" t="s">
        <v>270</v>
      </c>
      <c r="J2" s="46">
        <v>1</v>
      </c>
      <c r="K2" s="45">
        <v>2</v>
      </c>
      <c r="L2" s="5" t="s">
        <v>271</v>
      </c>
      <c r="M2" s="38">
        <v>0</v>
      </c>
      <c r="N2" s="37" t="s">
        <v>180</v>
      </c>
      <c r="O2" s="38">
        <v>4</v>
      </c>
      <c r="P2" s="39" t="s">
        <v>81</v>
      </c>
      <c r="Q2" s="5">
        <v>2</v>
      </c>
      <c r="R2" s="39">
        <v>1</v>
      </c>
      <c r="S2" s="39">
        <v>5</v>
      </c>
      <c r="T2" s="39">
        <v>5</v>
      </c>
      <c r="U2" s="39">
        <v>5</v>
      </c>
    </row>
    <row r="3" spans="1:21">
      <c r="A3" s="52" t="s">
        <v>82</v>
      </c>
      <c r="B3" s="53">
        <v>2</v>
      </c>
      <c r="C3" s="37">
        <v>2</v>
      </c>
      <c r="D3" s="5">
        <v>2</v>
      </c>
      <c r="E3" s="37">
        <v>1</v>
      </c>
      <c r="F3" s="5">
        <v>2</v>
      </c>
      <c r="G3" s="37">
        <v>6</v>
      </c>
      <c r="H3" s="5">
        <v>3</v>
      </c>
      <c r="I3" s="37"/>
      <c r="J3" s="5">
        <v>2</v>
      </c>
      <c r="K3" s="38">
        <v>3</v>
      </c>
      <c r="L3" s="5" t="s">
        <v>273</v>
      </c>
      <c r="M3" s="38">
        <v>5</v>
      </c>
      <c r="N3" s="37" t="s">
        <v>298</v>
      </c>
      <c r="O3" s="38">
        <v>2</v>
      </c>
      <c r="P3" s="37" t="s">
        <v>83</v>
      </c>
      <c r="Q3" s="5">
        <v>0</v>
      </c>
      <c r="R3" s="39">
        <v>2</v>
      </c>
      <c r="S3" s="39">
        <v>4</v>
      </c>
      <c r="T3" s="39">
        <v>4</v>
      </c>
      <c r="U3" s="39">
        <v>4</v>
      </c>
    </row>
    <row r="4" spans="1:21">
      <c r="A4" s="54" t="s">
        <v>206</v>
      </c>
      <c r="B4" s="55">
        <v>0</v>
      </c>
      <c r="C4" s="37">
        <v>3</v>
      </c>
      <c r="D4" s="5">
        <v>3</v>
      </c>
      <c r="E4" s="37">
        <v>3</v>
      </c>
      <c r="F4" s="5">
        <v>3</v>
      </c>
      <c r="G4" s="37">
        <v>11</v>
      </c>
      <c r="H4" s="5">
        <v>4</v>
      </c>
      <c r="I4" s="37"/>
      <c r="J4" s="5">
        <v>3</v>
      </c>
      <c r="K4" s="38">
        <v>3</v>
      </c>
      <c r="L4" s="41" t="s">
        <v>272</v>
      </c>
      <c r="M4" s="43">
        <v>2</v>
      </c>
      <c r="N4" s="37" t="s">
        <v>84</v>
      </c>
      <c r="O4" s="38">
        <v>2</v>
      </c>
      <c r="P4" s="39" t="s">
        <v>85</v>
      </c>
      <c r="Q4" s="5">
        <v>-2</v>
      </c>
      <c r="R4" s="39">
        <v>3</v>
      </c>
      <c r="S4" s="39">
        <v>3</v>
      </c>
      <c r="T4" s="39">
        <v>3</v>
      </c>
      <c r="U4" s="39">
        <v>3</v>
      </c>
    </row>
    <row r="5" spans="1:21">
      <c r="C5" s="37">
        <v>4</v>
      </c>
      <c r="D5" s="5">
        <v>4</v>
      </c>
      <c r="E5" s="37">
        <v>6</v>
      </c>
      <c r="F5" s="5">
        <v>4</v>
      </c>
      <c r="G5" s="37">
        <v>51</v>
      </c>
      <c r="H5" s="5">
        <v>5</v>
      </c>
      <c r="I5" s="37"/>
      <c r="J5" s="5">
        <v>4</v>
      </c>
      <c r="K5" s="38">
        <v>3</v>
      </c>
      <c r="N5" s="37" t="s">
        <v>299</v>
      </c>
      <c r="O5" s="38">
        <v>2</v>
      </c>
      <c r="P5" s="42" t="s">
        <v>243</v>
      </c>
      <c r="Q5" s="41">
        <v>-4</v>
      </c>
      <c r="R5" s="39">
        <v>4</v>
      </c>
      <c r="S5" s="39">
        <v>2</v>
      </c>
      <c r="T5" s="39">
        <v>2</v>
      </c>
      <c r="U5" s="39">
        <v>2</v>
      </c>
    </row>
    <row r="6" spans="1:21">
      <c r="C6" s="37">
        <v>5</v>
      </c>
      <c r="D6" s="5">
        <v>5</v>
      </c>
      <c r="E6" s="37">
        <v>9</v>
      </c>
      <c r="F6" s="5">
        <v>5</v>
      </c>
      <c r="G6" s="37">
        <v>101</v>
      </c>
      <c r="H6" s="5">
        <v>6</v>
      </c>
      <c r="I6" s="37"/>
      <c r="J6" s="5">
        <v>5</v>
      </c>
      <c r="K6" s="38">
        <v>3</v>
      </c>
      <c r="N6" s="37" t="s">
        <v>300</v>
      </c>
      <c r="O6" s="38">
        <v>1</v>
      </c>
      <c r="R6" s="39">
        <v>5</v>
      </c>
      <c r="S6" s="39">
        <v>1</v>
      </c>
      <c r="T6" s="39">
        <v>1</v>
      </c>
      <c r="U6" s="39">
        <v>1</v>
      </c>
    </row>
    <row r="7" spans="1:21">
      <c r="C7" s="37">
        <v>6</v>
      </c>
      <c r="D7" s="5">
        <v>6</v>
      </c>
      <c r="E7" s="37">
        <v>12</v>
      </c>
      <c r="F7" s="5">
        <v>6</v>
      </c>
      <c r="G7" s="37">
        <v>501</v>
      </c>
      <c r="H7" s="5">
        <v>7</v>
      </c>
      <c r="I7" s="37"/>
      <c r="J7" s="5">
        <v>6</v>
      </c>
      <c r="K7" s="38">
        <v>3</v>
      </c>
      <c r="N7" s="37" t="s">
        <v>177</v>
      </c>
      <c r="O7" s="38">
        <v>1</v>
      </c>
      <c r="R7" s="39">
        <v>6</v>
      </c>
      <c r="S7" s="39">
        <v>0</v>
      </c>
      <c r="T7" s="39">
        <v>0</v>
      </c>
      <c r="U7" s="39">
        <v>0</v>
      </c>
    </row>
    <row r="8" spans="1:21">
      <c r="C8" s="37">
        <v>7</v>
      </c>
      <c r="D8" s="5">
        <v>7</v>
      </c>
      <c r="E8" s="37">
        <v>15</v>
      </c>
      <c r="F8" s="5">
        <v>7</v>
      </c>
      <c r="G8" s="37">
        <v>1001</v>
      </c>
      <c r="H8" s="5">
        <v>8</v>
      </c>
      <c r="I8" s="37"/>
      <c r="J8" s="5">
        <v>7</v>
      </c>
      <c r="K8" s="38">
        <v>3</v>
      </c>
      <c r="N8" s="37" t="s">
        <v>149</v>
      </c>
      <c r="O8" s="38">
        <v>1</v>
      </c>
      <c r="R8" s="39">
        <v>7</v>
      </c>
      <c r="S8" s="39">
        <v>0</v>
      </c>
      <c r="T8" s="39">
        <v>0</v>
      </c>
      <c r="U8" s="39">
        <v>0</v>
      </c>
    </row>
    <row r="9" spans="1:21">
      <c r="C9" s="37">
        <v>8</v>
      </c>
      <c r="D9" s="5">
        <v>8</v>
      </c>
      <c r="E9" s="37">
        <v>18</v>
      </c>
      <c r="F9" s="5">
        <v>8</v>
      </c>
      <c r="G9" s="37">
        <v>5001</v>
      </c>
      <c r="H9" s="5">
        <v>9</v>
      </c>
      <c r="I9" s="37"/>
      <c r="J9" s="5">
        <v>8</v>
      </c>
      <c r="K9" s="38">
        <v>3</v>
      </c>
      <c r="N9" s="42" t="s">
        <v>384</v>
      </c>
      <c r="O9" s="43">
        <v>3</v>
      </c>
      <c r="R9" s="39">
        <v>8</v>
      </c>
      <c r="S9" s="39">
        <v>0</v>
      </c>
      <c r="T9" s="39">
        <v>0</v>
      </c>
      <c r="U9" s="39">
        <v>0</v>
      </c>
    </row>
    <row r="10" spans="1:21">
      <c r="C10" s="37">
        <v>9</v>
      </c>
      <c r="D10" s="5">
        <v>9</v>
      </c>
      <c r="E10" s="37">
        <v>21</v>
      </c>
      <c r="F10" s="5">
        <v>9</v>
      </c>
      <c r="G10" s="37">
        <v>10001</v>
      </c>
      <c r="H10" s="5">
        <v>10</v>
      </c>
      <c r="I10" s="42"/>
      <c r="J10" s="41">
        <v>9</v>
      </c>
      <c r="K10" s="43">
        <v>3</v>
      </c>
      <c r="R10" s="39">
        <v>9</v>
      </c>
      <c r="S10" s="39">
        <v>-1</v>
      </c>
      <c r="T10" s="39">
        <v>-1</v>
      </c>
      <c r="U10" s="39">
        <v>0</v>
      </c>
    </row>
    <row r="11" spans="1:21">
      <c r="C11" s="37">
        <v>10</v>
      </c>
      <c r="D11" s="5">
        <v>10</v>
      </c>
      <c r="E11" s="37">
        <v>24</v>
      </c>
      <c r="F11" s="5">
        <v>10</v>
      </c>
      <c r="G11" s="37">
        <v>50001</v>
      </c>
      <c r="H11" s="5">
        <v>11</v>
      </c>
      <c r="I11" s="35" t="s">
        <v>274</v>
      </c>
      <c r="J11" s="46">
        <v>1</v>
      </c>
      <c r="K11" s="45">
        <v>3</v>
      </c>
      <c r="R11" s="39">
        <v>10</v>
      </c>
      <c r="S11" s="39">
        <v>-1</v>
      </c>
      <c r="T11" s="39">
        <v>-1</v>
      </c>
      <c r="U11" s="39">
        <v>0</v>
      </c>
    </row>
    <row r="12" spans="1:21">
      <c r="C12" s="37">
        <v>11</v>
      </c>
      <c r="D12" s="5">
        <v>11</v>
      </c>
      <c r="E12" s="37">
        <v>27</v>
      </c>
      <c r="F12" s="5">
        <v>11</v>
      </c>
      <c r="G12" s="37">
        <v>100001</v>
      </c>
      <c r="H12" s="5">
        <v>12</v>
      </c>
      <c r="I12" s="37"/>
      <c r="J12" s="5">
        <v>2</v>
      </c>
      <c r="K12" s="38">
        <v>4</v>
      </c>
      <c r="R12" s="39">
        <v>11</v>
      </c>
      <c r="S12" s="39">
        <v>-1</v>
      </c>
      <c r="T12" s="39">
        <v>-1</v>
      </c>
      <c r="U12" s="39">
        <v>0</v>
      </c>
    </row>
    <row r="13" spans="1:21">
      <c r="C13" s="37">
        <v>12</v>
      </c>
      <c r="D13" s="5">
        <v>12</v>
      </c>
      <c r="E13" s="37">
        <v>30</v>
      </c>
      <c r="F13" s="5">
        <v>12</v>
      </c>
      <c r="G13" s="37">
        <v>500001</v>
      </c>
      <c r="H13" s="5">
        <v>13</v>
      </c>
      <c r="I13" s="37"/>
      <c r="J13" s="5">
        <v>6</v>
      </c>
      <c r="K13" s="38">
        <v>4</v>
      </c>
      <c r="R13" s="39">
        <v>12</v>
      </c>
      <c r="S13" s="39">
        <v>-2</v>
      </c>
      <c r="T13" s="39">
        <v>-2</v>
      </c>
      <c r="U13" s="39">
        <v>0</v>
      </c>
    </row>
    <row r="14" spans="1:21">
      <c r="C14" s="37">
        <v>13</v>
      </c>
      <c r="D14" s="5">
        <v>13</v>
      </c>
      <c r="E14" s="37">
        <v>33</v>
      </c>
      <c r="F14" s="5">
        <v>13</v>
      </c>
      <c r="G14" s="37">
        <v>1000001</v>
      </c>
      <c r="H14" s="5">
        <v>14</v>
      </c>
      <c r="I14" s="37"/>
      <c r="J14" s="5">
        <v>11</v>
      </c>
      <c r="K14" s="38">
        <v>5</v>
      </c>
      <c r="R14" s="39">
        <v>13</v>
      </c>
      <c r="S14" s="39">
        <v>-2</v>
      </c>
      <c r="T14" s="39">
        <v>-2</v>
      </c>
      <c r="U14" s="39">
        <v>0</v>
      </c>
    </row>
    <row r="15" spans="1:21">
      <c r="C15" s="37">
        <v>14</v>
      </c>
      <c r="D15" s="5">
        <v>14</v>
      </c>
      <c r="E15" s="37">
        <v>36</v>
      </c>
      <c r="F15" s="5">
        <v>14</v>
      </c>
      <c r="G15" s="37">
        <v>2000001</v>
      </c>
      <c r="H15" s="5">
        <v>15</v>
      </c>
      <c r="I15" s="37"/>
      <c r="J15" s="5">
        <v>31</v>
      </c>
      <c r="K15" s="38">
        <v>6</v>
      </c>
      <c r="R15" s="39">
        <v>14</v>
      </c>
      <c r="S15" s="39">
        <v>-2</v>
      </c>
      <c r="T15" s="39">
        <v>-2</v>
      </c>
      <c r="U15" s="39">
        <v>0</v>
      </c>
    </row>
    <row r="16" spans="1:21">
      <c r="C16" s="37">
        <v>15</v>
      </c>
      <c r="D16" s="5">
        <v>15</v>
      </c>
      <c r="E16" s="37">
        <v>39</v>
      </c>
      <c r="F16" s="5">
        <v>15</v>
      </c>
      <c r="G16" s="37">
        <v>3000001</v>
      </c>
      <c r="H16" s="5">
        <v>16</v>
      </c>
      <c r="I16" s="35" t="s">
        <v>276</v>
      </c>
      <c r="J16" s="46">
        <v>1</v>
      </c>
      <c r="K16" s="45">
        <v>8</v>
      </c>
      <c r="R16" s="39">
        <v>15</v>
      </c>
      <c r="S16" s="39">
        <v>-3</v>
      </c>
      <c r="T16" s="39">
        <v>-3</v>
      </c>
      <c r="U16" s="39">
        <v>0</v>
      </c>
    </row>
    <row r="17" spans="3:21">
      <c r="C17" s="37">
        <v>16</v>
      </c>
      <c r="D17" s="5">
        <v>16</v>
      </c>
      <c r="E17" s="37">
        <v>42</v>
      </c>
      <c r="F17" s="5">
        <v>16</v>
      </c>
      <c r="G17" s="37">
        <v>4000001</v>
      </c>
      <c r="H17" s="5">
        <v>17</v>
      </c>
      <c r="I17" s="37" t="s">
        <v>275</v>
      </c>
      <c r="J17" s="5">
        <v>1</v>
      </c>
      <c r="K17" s="38">
        <v>7</v>
      </c>
      <c r="R17" s="39">
        <v>16</v>
      </c>
      <c r="S17" s="39">
        <v>-3</v>
      </c>
      <c r="T17" s="39">
        <v>-3</v>
      </c>
      <c r="U17" s="39">
        <v>0</v>
      </c>
    </row>
    <row r="18" spans="3:21">
      <c r="C18" s="37">
        <v>17</v>
      </c>
      <c r="D18" s="5">
        <v>17</v>
      </c>
      <c r="E18" s="37">
        <v>45</v>
      </c>
      <c r="F18" s="5">
        <v>17</v>
      </c>
      <c r="G18" s="37">
        <v>5000001</v>
      </c>
      <c r="H18" s="5">
        <v>18</v>
      </c>
      <c r="I18" s="37" t="s">
        <v>278</v>
      </c>
      <c r="J18" s="5">
        <v>1</v>
      </c>
      <c r="K18" s="38">
        <v>10</v>
      </c>
      <c r="R18" s="39">
        <v>17</v>
      </c>
      <c r="S18" s="39">
        <v>-3</v>
      </c>
      <c r="T18" s="39">
        <v>-3</v>
      </c>
      <c r="U18" s="39">
        <v>0</v>
      </c>
    </row>
    <row r="19" spans="3:21">
      <c r="C19" s="37">
        <v>18</v>
      </c>
      <c r="D19" s="5">
        <v>18</v>
      </c>
      <c r="E19" s="37">
        <v>48</v>
      </c>
      <c r="F19" s="5">
        <v>18</v>
      </c>
      <c r="G19" s="37">
        <v>6000001</v>
      </c>
      <c r="H19" s="5">
        <v>19</v>
      </c>
      <c r="I19" s="37" t="s">
        <v>277</v>
      </c>
      <c r="J19" s="5">
        <v>1</v>
      </c>
      <c r="K19" s="38">
        <v>9</v>
      </c>
      <c r="R19" s="39">
        <v>18</v>
      </c>
      <c r="S19" s="39">
        <v>-4</v>
      </c>
      <c r="T19" s="39">
        <v>-4</v>
      </c>
      <c r="U19" s="39">
        <v>0</v>
      </c>
    </row>
    <row r="20" spans="3:21">
      <c r="C20" s="37">
        <v>19</v>
      </c>
      <c r="D20" s="5">
        <v>19</v>
      </c>
      <c r="E20" s="37">
        <v>51</v>
      </c>
      <c r="F20" s="5">
        <v>19</v>
      </c>
      <c r="G20" s="37">
        <v>7000001</v>
      </c>
      <c r="H20" s="5">
        <v>20</v>
      </c>
      <c r="I20" s="42" t="s">
        <v>279</v>
      </c>
      <c r="J20" s="41">
        <v>1</v>
      </c>
      <c r="K20" s="43">
        <v>11</v>
      </c>
      <c r="R20" s="39">
        <v>19</v>
      </c>
      <c r="S20" s="39">
        <v>-4</v>
      </c>
      <c r="T20" s="39">
        <v>-4</v>
      </c>
      <c r="U20" s="39">
        <v>0</v>
      </c>
    </row>
    <row r="21" spans="3:21">
      <c r="C21" s="42">
        <v>20</v>
      </c>
      <c r="D21" s="41">
        <v>20</v>
      </c>
      <c r="E21" s="42">
        <v>54</v>
      </c>
      <c r="F21" s="41">
        <v>20</v>
      </c>
      <c r="G21" s="42">
        <v>8000001</v>
      </c>
      <c r="H21" s="41">
        <v>21</v>
      </c>
      <c r="I21" s="36" t="s">
        <v>280</v>
      </c>
      <c r="J21" s="47">
        <v>1</v>
      </c>
      <c r="K21" s="48">
        <v>14</v>
      </c>
      <c r="R21" s="40">
        <v>20</v>
      </c>
      <c r="S21" s="40">
        <v>-4</v>
      </c>
      <c r="T21" s="40">
        <v>-4</v>
      </c>
      <c r="U21" s="40">
        <v>0</v>
      </c>
    </row>
    <row r="22" spans="3:21">
      <c r="G22" s="35" t="s">
        <v>355</v>
      </c>
      <c r="H22" s="45" t="s">
        <v>267</v>
      </c>
      <c r="I22" s="5">
        <v>1</v>
      </c>
      <c r="J22" s="38" t="s">
        <v>281</v>
      </c>
    </row>
    <row r="23" spans="3:21">
      <c r="G23" s="37">
        <v>1</v>
      </c>
      <c r="H23" s="38" t="s">
        <v>282</v>
      </c>
      <c r="I23" s="5">
        <v>2</v>
      </c>
      <c r="J23" s="38" t="s">
        <v>283</v>
      </c>
    </row>
    <row r="24" spans="3:21">
      <c r="G24" s="37">
        <v>2</v>
      </c>
      <c r="H24" s="38">
        <v>1</v>
      </c>
      <c r="I24" s="5">
        <v>3</v>
      </c>
      <c r="J24" s="38" t="s">
        <v>181</v>
      </c>
    </row>
    <row r="25" spans="3:21">
      <c r="G25" s="37">
        <v>3</v>
      </c>
      <c r="H25" s="38">
        <v>5</v>
      </c>
      <c r="I25" s="5">
        <v>4</v>
      </c>
      <c r="J25" s="38" t="s">
        <v>182</v>
      </c>
    </row>
    <row r="26" spans="3:21">
      <c r="G26" s="37">
        <v>4</v>
      </c>
      <c r="H26" s="38">
        <v>10</v>
      </c>
      <c r="I26" s="5">
        <v>5</v>
      </c>
      <c r="J26" s="38" t="s">
        <v>183</v>
      </c>
    </row>
    <row r="27" spans="3:21">
      <c r="G27" s="37">
        <v>5</v>
      </c>
      <c r="H27" s="38">
        <v>50</v>
      </c>
      <c r="I27" s="5">
        <v>6</v>
      </c>
      <c r="J27" s="38" t="s">
        <v>184</v>
      </c>
    </row>
    <row r="28" spans="3:21">
      <c r="G28" s="37">
        <v>6</v>
      </c>
      <c r="H28" s="38">
        <v>100</v>
      </c>
      <c r="I28" s="5">
        <v>7</v>
      </c>
      <c r="J28" s="38" t="s">
        <v>185</v>
      </c>
    </row>
    <row r="29" spans="3:21">
      <c r="G29" s="37">
        <v>7</v>
      </c>
      <c r="H29" s="38">
        <v>500</v>
      </c>
      <c r="I29" s="5">
        <v>8</v>
      </c>
      <c r="J29" s="38" t="s">
        <v>214</v>
      </c>
    </row>
    <row r="30" spans="3:21">
      <c r="G30" s="37">
        <v>8</v>
      </c>
      <c r="H30" s="38">
        <v>1000</v>
      </c>
      <c r="I30" s="5">
        <v>9</v>
      </c>
      <c r="J30" s="38" t="s">
        <v>215</v>
      </c>
    </row>
    <row r="31" spans="3:21">
      <c r="G31" s="37">
        <v>9</v>
      </c>
      <c r="H31" s="38">
        <v>5000</v>
      </c>
      <c r="I31" s="5">
        <v>10</v>
      </c>
      <c r="J31" s="38" t="s">
        <v>216</v>
      </c>
    </row>
    <row r="32" spans="3:21">
      <c r="G32" s="37">
        <v>10</v>
      </c>
      <c r="H32" s="38">
        <v>10000</v>
      </c>
      <c r="I32" s="5">
        <v>11</v>
      </c>
      <c r="J32" s="38" t="s">
        <v>217</v>
      </c>
    </row>
    <row r="33" spans="2:10">
      <c r="G33" s="37">
        <v>11</v>
      </c>
      <c r="H33" s="38">
        <v>50000</v>
      </c>
      <c r="I33" s="5">
        <v>12</v>
      </c>
      <c r="J33" s="38" t="s">
        <v>218</v>
      </c>
    </row>
    <row r="34" spans="2:10">
      <c r="G34" s="37">
        <v>12</v>
      </c>
      <c r="H34" s="38">
        <v>100000</v>
      </c>
      <c r="I34" s="5">
        <v>13</v>
      </c>
      <c r="J34" s="38" t="s">
        <v>354</v>
      </c>
    </row>
    <row r="35" spans="2:10">
      <c r="G35" s="37">
        <v>13</v>
      </c>
      <c r="H35" s="38">
        <v>500000</v>
      </c>
      <c r="I35" s="41">
        <v>14</v>
      </c>
      <c r="J35" s="43" t="s">
        <v>280</v>
      </c>
    </row>
    <row r="36" spans="2:10">
      <c r="G36" s="37">
        <v>14</v>
      </c>
      <c r="H36" s="38">
        <v>1000000</v>
      </c>
    </row>
    <row r="37" spans="2:10">
      <c r="G37" s="37">
        <v>15</v>
      </c>
      <c r="H37" s="38">
        <v>2000000</v>
      </c>
    </row>
    <row r="38" spans="2:10">
      <c r="G38" s="37">
        <v>16</v>
      </c>
      <c r="H38" s="38">
        <v>3000000</v>
      </c>
    </row>
    <row r="39" spans="2:10">
      <c r="G39" s="37">
        <v>17</v>
      </c>
      <c r="H39" s="38">
        <v>4000000</v>
      </c>
    </row>
    <row r="40" spans="2:10">
      <c r="G40" s="37">
        <v>18</v>
      </c>
      <c r="H40" s="38">
        <v>5000000</v>
      </c>
    </row>
    <row r="41" spans="2:10">
      <c r="B41" s="69"/>
      <c r="G41" s="37">
        <v>19</v>
      </c>
      <c r="H41" s="38">
        <v>6000000</v>
      </c>
    </row>
    <row r="42" spans="2:10">
      <c r="B42" s="69"/>
      <c r="G42" s="37">
        <v>20</v>
      </c>
      <c r="H42" s="38">
        <v>7000000</v>
      </c>
    </row>
    <row r="43" spans="2:10">
      <c r="B43" s="70"/>
      <c r="G43" s="42">
        <v>21</v>
      </c>
      <c r="H43" s="43">
        <v>8000000</v>
      </c>
    </row>
    <row r="44" spans="2:10">
      <c r="G44" s="2" t="s">
        <v>86</v>
      </c>
    </row>
    <row r="45" spans="2:10">
      <c r="G45" s="35" t="s">
        <v>355</v>
      </c>
      <c r="H45" s="45" t="s">
        <v>267</v>
      </c>
    </row>
    <row r="46" spans="2:10">
      <c r="G46" s="37">
        <v>1</v>
      </c>
      <c r="H46" s="38" t="s">
        <v>282</v>
      </c>
    </row>
    <row r="47" spans="2:10">
      <c r="G47" s="37">
        <v>2</v>
      </c>
      <c r="H47" s="38">
        <v>1</v>
      </c>
    </row>
    <row r="48" spans="2:10">
      <c r="G48" s="37">
        <v>3</v>
      </c>
      <c r="H48" s="38">
        <v>2</v>
      </c>
    </row>
    <row r="49" spans="7:12">
      <c r="G49" s="37">
        <v>4</v>
      </c>
      <c r="H49" s="38">
        <v>5</v>
      </c>
      <c r="J49" s="5"/>
      <c r="K49" s="5"/>
      <c r="L49" s="5"/>
    </row>
    <row r="50" spans="7:12">
      <c r="G50" s="37">
        <v>5</v>
      </c>
      <c r="H50" s="38">
        <v>10</v>
      </c>
      <c r="J50" s="5"/>
      <c r="K50" s="5"/>
      <c r="L50" s="5"/>
    </row>
    <row r="51" spans="7:12">
      <c r="G51" s="37">
        <v>6</v>
      </c>
      <c r="H51" s="38">
        <v>50</v>
      </c>
      <c r="J51" s="5"/>
      <c r="K51" s="5"/>
      <c r="L51" s="5"/>
    </row>
    <row r="52" spans="7:12">
      <c r="G52" s="37">
        <v>7</v>
      </c>
      <c r="H52" s="38">
        <v>100</v>
      </c>
      <c r="J52" s="5"/>
      <c r="K52" s="5"/>
      <c r="L52" s="5"/>
    </row>
    <row r="53" spans="7:12">
      <c r="G53" s="37">
        <v>8</v>
      </c>
      <c r="H53" s="38">
        <v>500</v>
      </c>
      <c r="J53" s="5"/>
      <c r="K53" s="5"/>
      <c r="L53" s="5"/>
    </row>
    <row r="54" spans="7:12">
      <c r="G54" s="37">
        <v>9</v>
      </c>
      <c r="H54" s="38">
        <v>1000</v>
      </c>
      <c r="J54" s="5"/>
      <c r="K54" s="5"/>
      <c r="L54" s="5"/>
    </row>
    <row r="55" spans="7:12">
      <c r="G55" s="37">
        <v>10</v>
      </c>
      <c r="H55" s="38">
        <v>2000</v>
      </c>
      <c r="L55" s="5"/>
    </row>
    <row r="56" spans="7:12">
      <c r="G56" s="37">
        <v>11</v>
      </c>
      <c r="H56" s="38">
        <v>3000</v>
      </c>
      <c r="L56" s="5"/>
    </row>
    <row r="57" spans="7:12">
      <c r="G57" s="37">
        <v>12</v>
      </c>
      <c r="H57" s="38">
        <v>4000</v>
      </c>
      <c r="L57" s="5"/>
    </row>
    <row r="58" spans="7:12">
      <c r="G58" s="37">
        <v>13</v>
      </c>
      <c r="H58" s="38">
        <v>5000</v>
      </c>
    </row>
    <row r="59" spans="7:12">
      <c r="G59" s="37">
        <v>14</v>
      </c>
      <c r="H59" s="38">
        <v>6000</v>
      </c>
    </row>
    <row r="60" spans="7:12">
      <c r="G60" s="37">
        <v>15</v>
      </c>
      <c r="H60" s="38">
        <v>7000</v>
      </c>
    </row>
    <row r="61" spans="7:12">
      <c r="G61" s="37">
        <v>16</v>
      </c>
      <c r="H61" s="38">
        <v>8000</v>
      </c>
    </row>
    <row r="62" spans="7:12">
      <c r="G62" s="37">
        <v>17</v>
      </c>
      <c r="H62" s="38">
        <v>9000</v>
      </c>
    </row>
    <row r="63" spans="7:12">
      <c r="G63" s="37">
        <v>18</v>
      </c>
      <c r="H63" s="38">
        <v>10000</v>
      </c>
    </row>
    <row r="64" spans="7:12">
      <c r="G64" s="37">
        <v>19</v>
      </c>
      <c r="H64" s="38">
        <v>11000</v>
      </c>
    </row>
    <row r="65" spans="7:8">
      <c r="G65" s="37">
        <v>20</v>
      </c>
      <c r="H65" s="38">
        <v>12000</v>
      </c>
    </row>
    <row r="66" spans="7:8">
      <c r="G66" s="42">
        <v>21</v>
      </c>
      <c r="H66" s="43">
        <v>13000</v>
      </c>
    </row>
  </sheetData>
  <sheetCalcPr fullCalcOnLoad="1"/>
  <sortState ref="I16:K21">
    <sortCondition ref="J16:J21"/>
  </sortState>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63"/>
  <sheetViews>
    <sheetView topLeftCell="A19" workbookViewId="0">
      <selection activeCell="B68" sqref="B68"/>
    </sheetView>
  </sheetViews>
  <sheetFormatPr baseColWidth="10" defaultRowHeight="12"/>
  <cols>
    <col min="1" max="1" width="5" style="64" bestFit="1" customWidth="1"/>
    <col min="2" max="2" width="19" style="2" bestFit="1" customWidth="1"/>
    <col min="3" max="3" width="14.42578125" style="2" bestFit="1" customWidth="1"/>
    <col min="4" max="4" width="22" style="2" bestFit="1" customWidth="1"/>
    <col min="5" max="5" width="14.7109375" style="2" bestFit="1" customWidth="1"/>
    <col min="6" max="6" width="13.28515625" style="2" bestFit="1" customWidth="1"/>
    <col min="7" max="7" width="11.28515625" style="2" bestFit="1" customWidth="1"/>
    <col min="8" max="8" width="15.85546875" style="2" bestFit="1" customWidth="1"/>
    <col min="9" max="9" width="16.5703125" style="2" customWidth="1"/>
    <col min="10" max="10" width="18" style="2" bestFit="1" customWidth="1"/>
    <col min="11" max="16384" width="10.7109375" style="2"/>
  </cols>
  <sheetData>
    <row r="1" spans="1:10">
      <c r="A1" s="65" t="s">
        <v>97</v>
      </c>
      <c r="B1" s="1" t="s">
        <v>150</v>
      </c>
      <c r="C1" s="1" t="s">
        <v>180</v>
      </c>
      <c r="D1" s="1" t="s">
        <v>224</v>
      </c>
      <c r="E1" s="1" t="s">
        <v>12</v>
      </c>
      <c r="F1" s="1" t="s">
        <v>299</v>
      </c>
      <c r="G1" s="1" t="s">
        <v>225</v>
      </c>
      <c r="H1" s="1" t="s">
        <v>318</v>
      </c>
      <c r="I1" s="1" t="s">
        <v>231</v>
      </c>
      <c r="J1" s="1" t="s">
        <v>101</v>
      </c>
    </row>
    <row r="2" spans="1:10">
      <c r="A2" s="64">
        <v>1</v>
      </c>
      <c r="B2" s="2" t="s">
        <v>213</v>
      </c>
      <c r="C2" s="2" t="s">
        <v>87</v>
      </c>
      <c r="D2" s="2" t="s">
        <v>98</v>
      </c>
      <c r="E2" s="2" t="s">
        <v>148</v>
      </c>
      <c r="F2" s="2" t="s">
        <v>98</v>
      </c>
      <c r="G2" s="2" t="s">
        <v>375</v>
      </c>
      <c r="H2" s="2" t="s">
        <v>362</v>
      </c>
      <c r="I2" s="2" t="s">
        <v>169</v>
      </c>
      <c r="J2" s="2" t="s">
        <v>395</v>
      </c>
    </row>
    <row r="3" spans="1:10">
      <c r="A3" s="64">
        <f>A2+25</f>
        <v>26</v>
      </c>
      <c r="B3" s="2" t="s">
        <v>102</v>
      </c>
      <c r="C3" s="2" t="s">
        <v>77</v>
      </c>
      <c r="D3" s="2" t="s">
        <v>255</v>
      </c>
      <c r="E3" s="2" t="s">
        <v>235</v>
      </c>
      <c r="F3" s="2" t="s">
        <v>398</v>
      </c>
      <c r="G3" s="2" t="s">
        <v>369</v>
      </c>
      <c r="H3" s="2" t="s">
        <v>198</v>
      </c>
      <c r="I3" s="2" t="s">
        <v>88</v>
      </c>
      <c r="J3" s="2" t="s">
        <v>416</v>
      </c>
    </row>
    <row r="4" spans="1:10">
      <c r="A4" s="64">
        <f t="shared" ref="A4:A54" si="0">A3+25</f>
        <v>51</v>
      </c>
      <c r="B4" s="2" t="s">
        <v>103</v>
      </c>
      <c r="C4" s="2" t="s">
        <v>104</v>
      </c>
      <c r="D4" s="2" t="s">
        <v>345</v>
      </c>
      <c r="E4" s="2" t="s">
        <v>547</v>
      </c>
      <c r="F4" s="2" t="s">
        <v>368</v>
      </c>
      <c r="G4" s="2" t="s">
        <v>370</v>
      </c>
      <c r="H4" s="2" t="s">
        <v>197</v>
      </c>
      <c r="I4" s="2" t="s">
        <v>171</v>
      </c>
      <c r="J4" s="2" t="s">
        <v>391</v>
      </c>
    </row>
    <row r="5" spans="1:10">
      <c r="A5" s="66">
        <f t="shared" si="0"/>
        <v>76</v>
      </c>
      <c r="B5" s="41" t="s">
        <v>105</v>
      </c>
      <c r="C5" s="41" t="s">
        <v>106</v>
      </c>
      <c r="D5" s="41" t="s">
        <v>256</v>
      </c>
      <c r="E5" s="41" t="s">
        <v>481</v>
      </c>
      <c r="F5" s="41" t="s">
        <v>75</v>
      </c>
      <c r="G5" s="41" t="s">
        <v>374</v>
      </c>
      <c r="H5" s="41" t="s">
        <v>367</v>
      </c>
      <c r="I5" s="41" t="s">
        <v>192</v>
      </c>
      <c r="J5" s="41" t="s">
        <v>393</v>
      </c>
    </row>
    <row r="6" spans="1:10">
      <c r="A6" s="64">
        <f t="shared" si="0"/>
        <v>101</v>
      </c>
      <c r="B6" s="2" t="s">
        <v>107</v>
      </c>
      <c r="C6" s="2" t="s">
        <v>108</v>
      </c>
      <c r="D6" s="2" t="s">
        <v>168</v>
      </c>
      <c r="F6" s="2" t="s">
        <v>399</v>
      </c>
      <c r="G6" s="2" t="s">
        <v>372</v>
      </c>
      <c r="H6" s="2" t="s">
        <v>258</v>
      </c>
      <c r="I6" s="2" t="s">
        <v>303</v>
      </c>
      <c r="J6" s="2" t="s">
        <v>347</v>
      </c>
    </row>
    <row r="7" spans="1:10">
      <c r="A7" s="64">
        <f t="shared" si="0"/>
        <v>126</v>
      </c>
      <c r="B7" s="2" t="s">
        <v>152</v>
      </c>
      <c r="C7" s="2" t="s">
        <v>100</v>
      </c>
      <c r="D7" s="2" t="s">
        <v>167</v>
      </c>
      <c r="F7" s="2" t="s">
        <v>59</v>
      </c>
      <c r="G7" s="2" t="s">
        <v>377</v>
      </c>
      <c r="H7" s="2" t="s">
        <v>196</v>
      </c>
      <c r="I7" s="2" t="s">
        <v>193</v>
      </c>
      <c r="J7" s="2" t="s">
        <v>426</v>
      </c>
    </row>
    <row r="8" spans="1:10">
      <c r="A8" s="64">
        <f t="shared" si="0"/>
        <v>151</v>
      </c>
      <c r="B8" s="2" t="s">
        <v>521</v>
      </c>
      <c r="D8" s="2" t="s">
        <v>254</v>
      </c>
      <c r="F8" s="2" t="s">
        <v>400</v>
      </c>
      <c r="G8" s="2" t="s">
        <v>352</v>
      </c>
      <c r="H8" s="2" t="s">
        <v>360</v>
      </c>
      <c r="I8" s="2" t="s">
        <v>173</v>
      </c>
      <c r="J8" s="2" t="s">
        <v>396</v>
      </c>
    </row>
    <row r="9" spans="1:10">
      <c r="A9" s="66">
        <f t="shared" si="0"/>
        <v>176</v>
      </c>
      <c r="B9" s="41" t="s">
        <v>519</v>
      </c>
      <c r="C9" s="41"/>
      <c r="D9" s="41" t="s">
        <v>304</v>
      </c>
      <c r="E9" s="41"/>
      <c r="F9" s="41"/>
      <c r="G9" s="41" t="s">
        <v>378</v>
      </c>
      <c r="H9" s="41" t="s">
        <v>199</v>
      </c>
      <c r="I9" s="41" t="s">
        <v>172</v>
      </c>
      <c r="J9" s="41" t="s">
        <v>349</v>
      </c>
    </row>
    <row r="10" spans="1:10">
      <c r="A10" s="64">
        <f t="shared" si="0"/>
        <v>201</v>
      </c>
      <c r="B10" s="2" t="s">
        <v>500</v>
      </c>
      <c r="G10" s="2" t="s">
        <v>373</v>
      </c>
      <c r="I10" s="2" t="s">
        <v>302</v>
      </c>
      <c r="J10" s="2" t="s">
        <v>89</v>
      </c>
    </row>
    <row r="11" spans="1:10">
      <c r="A11" s="64">
        <f t="shared" si="0"/>
        <v>226</v>
      </c>
      <c r="B11" s="2" t="s">
        <v>499</v>
      </c>
      <c r="G11" s="2" t="s">
        <v>331</v>
      </c>
      <c r="I11" s="2" t="s">
        <v>301</v>
      </c>
      <c r="J11" s="2" t="s">
        <v>417</v>
      </c>
    </row>
    <row r="12" spans="1:10">
      <c r="A12" s="64">
        <f t="shared" si="0"/>
        <v>251</v>
      </c>
      <c r="B12" s="2" t="s">
        <v>422</v>
      </c>
      <c r="J12" s="2" t="s">
        <v>348</v>
      </c>
    </row>
    <row r="13" spans="1:10">
      <c r="A13" s="66">
        <f t="shared" si="0"/>
        <v>276</v>
      </c>
      <c r="B13" s="41" t="s">
        <v>421</v>
      </c>
      <c r="C13" s="41"/>
      <c r="D13" s="41"/>
      <c r="E13" s="41"/>
      <c r="F13" s="41"/>
      <c r="G13" s="41"/>
      <c r="H13" s="41"/>
      <c r="I13" s="41"/>
      <c r="J13" s="41" t="s">
        <v>427</v>
      </c>
    </row>
    <row r="14" spans="1:10">
      <c r="A14" s="64">
        <f t="shared" si="0"/>
        <v>301</v>
      </c>
      <c r="B14" s="2" t="s">
        <v>414</v>
      </c>
      <c r="J14" s="2" t="s">
        <v>390</v>
      </c>
    </row>
    <row r="15" spans="1:10">
      <c r="A15" s="64">
        <f t="shared" si="0"/>
        <v>326</v>
      </c>
      <c r="B15" s="2" t="s">
        <v>192</v>
      </c>
      <c r="J15" s="2" t="s">
        <v>350</v>
      </c>
    </row>
    <row r="16" spans="1:10">
      <c r="A16" s="64">
        <f t="shared" si="0"/>
        <v>351</v>
      </c>
      <c r="B16" s="2" t="s">
        <v>420</v>
      </c>
      <c r="J16" s="2" t="s">
        <v>392</v>
      </c>
    </row>
    <row r="17" spans="1:10">
      <c r="A17" s="66">
        <f t="shared" si="0"/>
        <v>376</v>
      </c>
      <c r="B17" s="41" t="s">
        <v>498</v>
      </c>
      <c r="C17" s="41"/>
      <c r="D17" s="41"/>
      <c r="E17" s="41"/>
      <c r="F17" s="41"/>
      <c r="G17" s="41"/>
      <c r="H17" s="41"/>
      <c r="I17" s="41"/>
      <c r="J17" s="41" t="s">
        <v>425</v>
      </c>
    </row>
    <row r="18" spans="1:10">
      <c r="A18" s="64">
        <f t="shared" si="0"/>
        <v>401</v>
      </c>
      <c r="B18" s="2" t="s">
        <v>478</v>
      </c>
      <c r="J18" s="2" t="s">
        <v>346</v>
      </c>
    </row>
    <row r="19" spans="1:10">
      <c r="A19" s="64">
        <f t="shared" si="0"/>
        <v>426</v>
      </c>
      <c r="B19" s="2" t="s">
        <v>535</v>
      </c>
      <c r="J19" s="2" t="s">
        <v>90</v>
      </c>
    </row>
    <row r="20" spans="1:10">
      <c r="A20" s="64">
        <f t="shared" si="0"/>
        <v>451</v>
      </c>
      <c r="B20" s="2" t="s">
        <v>530</v>
      </c>
      <c r="J20" s="2" t="s">
        <v>394</v>
      </c>
    </row>
    <row r="21" spans="1:10">
      <c r="A21" s="66">
        <f t="shared" si="0"/>
        <v>476</v>
      </c>
      <c r="B21" s="41" t="s">
        <v>497</v>
      </c>
      <c r="C21" s="41"/>
      <c r="D21" s="41"/>
      <c r="E21" s="41"/>
      <c r="F21" s="41"/>
      <c r="G21" s="41"/>
      <c r="H21" s="41"/>
      <c r="I21" s="41"/>
      <c r="J21" s="41" t="s">
        <v>423</v>
      </c>
    </row>
    <row r="22" spans="1:10">
      <c r="A22" s="64">
        <f t="shared" si="0"/>
        <v>501</v>
      </c>
      <c r="B22" s="5" t="s">
        <v>368</v>
      </c>
      <c r="J22" s="2" t="s">
        <v>351</v>
      </c>
    </row>
    <row r="23" spans="1:10">
      <c r="A23" s="64">
        <f t="shared" si="0"/>
        <v>526</v>
      </c>
      <c r="B23" s="5" t="s">
        <v>496</v>
      </c>
    </row>
    <row r="24" spans="1:10">
      <c r="A24" s="64">
        <f t="shared" si="0"/>
        <v>551</v>
      </c>
      <c r="B24" s="5" t="s">
        <v>495</v>
      </c>
    </row>
    <row r="25" spans="1:10">
      <c r="A25" s="66">
        <f t="shared" si="0"/>
        <v>576</v>
      </c>
      <c r="B25" s="41" t="s">
        <v>494</v>
      </c>
      <c r="C25" s="41"/>
      <c r="D25" s="41"/>
      <c r="E25" s="41"/>
      <c r="F25" s="41"/>
      <c r="G25" s="41"/>
      <c r="H25" s="41"/>
      <c r="I25" s="41"/>
      <c r="J25" s="41"/>
    </row>
    <row r="26" spans="1:10">
      <c r="A26" s="64">
        <f t="shared" si="0"/>
        <v>601</v>
      </c>
      <c r="B26" s="5" t="s">
        <v>493</v>
      </c>
    </row>
    <row r="27" spans="1:10">
      <c r="A27" s="64">
        <f t="shared" si="0"/>
        <v>626</v>
      </c>
      <c r="B27" s="5" t="s">
        <v>425</v>
      </c>
    </row>
    <row r="28" spans="1:10">
      <c r="A28" s="64">
        <f t="shared" si="0"/>
        <v>651</v>
      </c>
      <c r="B28" s="5" t="s">
        <v>492</v>
      </c>
    </row>
    <row r="29" spans="1:10">
      <c r="A29" s="66">
        <f t="shared" si="0"/>
        <v>676</v>
      </c>
      <c r="B29" s="41" t="s">
        <v>491</v>
      </c>
      <c r="C29" s="41"/>
      <c r="D29" s="41"/>
      <c r="E29" s="41"/>
      <c r="F29" s="41"/>
      <c r="G29" s="41"/>
      <c r="H29" s="41"/>
      <c r="I29" s="41"/>
      <c r="J29" s="41"/>
    </row>
    <row r="30" spans="1:10">
      <c r="A30" s="64">
        <f t="shared" si="0"/>
        <v>701</v>
      </c>
      <c r="B30" s="5" t="s">
        <v>490</v>
      </c>
    </row>
    <row r="31" spans="1:10">
      <c r="A31" s="64">
        <f t="shared" si="0"/>
        <v>726</v>
      </c>
      <c r="B31" s="5" t="s">
        <v>489</v>
      </c>
    </row>
    <row r="32" spans="1:10">
      <c r="A32" s="64">
        <f t="shared" si="0"/>
        <v>751</v>
      </c>
      <c r="B32" s="5" t="s">
        <v>170</v>
      </c>
    </row>
    <row r="33" spans="1:10">
      <c r="A33" s="66">
        <f t="shared" si="0"/>
        <v>776</v>
      </c>
      <c r="B33" s="41" t="s">
        <v>327</v>
      </c>
      <c r="C33" s="41"/>
      <c r="D33" s="41"/>
      <c r="E33" s="41"/>
      <c r="F33" s="41"/>
      <c r="G33" s="41"/>
      <c r="H33" s="41"/>
      <c r="I33" s="41"/>
      <c r="J33" s="41"/>
    </row>
    <row r="34" spans="1:10">
      <c r="A34" s="64">
        <f t="shared" si="0"/>
        <v>801</v>
      </c>
      <c r="B34" s="5" t="s">
        <v>308</v>
      </c>
    </row>
    <row r="35" spans="1:10">
      <c r="A35" s="64">
        <f t="shared" si="0"/>
        <v>826</v>
      </c>
      <c r="B35" s="5" t="s">
        <v>488</v>
      </c>
    </row>
    <row r="36" spans="1:10">
      <c r="A36" s="64">
        <f t="shared" si="0"/>
        <v>851</v>
      </c>
      <c r="B36" s="5" t="s">
        <v>326</v>
      </c>
    </row>
    <row r="37" spans="1:10">
      <c r="A37" s="66">
        <f t="shared" si="0"/>
        <v>876</v>
      </c>
      <c r="B37" s="41" t="s">
        <v>487</v>
      </c>
      <c r="C37" s="41"/>
      <c r="D37" s="41"/>
      <c r="E37" s="41"/>
      <c r="F37" s="41"/>
      <c r="G37" s="41"/>
      <c r="H37" s="41"/>
      <c r="I37" s="41"/>
      <c r="J37" s="41"/>
    </row>
    <row r="38" spans="1:10">
      <c r="A38" s="64">
        <f t="shared" si="0"/>
        <v>901</v>
      </c>
      <c r="B38" s="5" t="s">
        <v>485</v>
      </c>
    </row>
    <row r="39" spans="1:10">
      <c r="A39" s="64">
        <f t="shared" si="0"/>
        <v>926</v>
      </c>
      <c r="B39" s="5" t="s">
        <v>419</v>
      </c>
    </row>
    <row r="40" spans="1:10">
      <c r="A40" s="64">
        <f t="shared" si="0"/>
        <v>951</v>
      </c>
      <c r="B40" s="5" t="s">
        <v>352</v>
      </c>
    </row>
    <row r="41" spans="1:10">
      <c r="A41" s="66">
        <f t="shared" si="0"/>
        <v>976</v>
      </c>
      <c r="B41" s="41" t="s">
        <v>307</v>
      </c>
      <c r="C41" s="41"/>
      <c r="D41" s="41"/>
      <c r="E41" s="41"/>
      <c r="F41" s="41"/>
      <c r="G41" s="41"/>
      <c r="H41" s="41"/>
      <c r="I41" s="41"/>
      <c r="J41" s="41"/>
    </row>
    <row r="42" spans="1:10">
      <c r="A42" s="64">
        <f t="shared" si="0"/>
        <v>1001</v>
      </c>
      <c r="B42" s="5" t="s">
        <v>306</v>
      </c>
    </row>
    <row r="43" spans="1:10">
      <c r="A43" s="64">
        <f t="shared" si="0"/>
        <v>1026</v>
      </c>
      <c r="B43" s="5" t="s">
        <v>305</v>
      </c>
    </row>
    <row r="44" spans="1:10">
      <c r="A44" s="64">
        <f t="shared" si="0"/>
        <v>1051</v>
      </c>
      <c r="B44" s="5" t="s">
        <v>531</v>
      </c>
    </row>
    <row r="45" spans="1:10">
      <c r="A45" s="66">
        <f t="shared" si="0"/>
        <v>1076</v>
      </c>
      <c r="B45" s="41" t="s">
        <v>311</v>
      </c>
      <c r="C45" s="41"/>
      <c r="D45" s="41"/>
      <c r="E45" s="41"/>
      <c r="F45" s="41"/>
      <c r="G45" s="41"/>
      <c r="H45" s="41"/>
      <c r="I45" s="41"/>
      <c r="J45" s="41"/>
    </row>
    <row r="46" spans="1:10">
      <c r="A46" s="64">
        <f t="shared" si="0"/>
        <v>1101</v>
      </c>
      <c r="B46" s="5" t="s">
        <v>310</v>
      </c>
    </row>
    <row r="47" spans="1:10">
      <c r="A47" s="64">
        <f t="shared" si="0"/>
        <v>1126</v>
      </c>
      <c r="B47" s="5" t="s">
        <v>234</v>
      </c>
    </row>
    <row r="48" spans="1:10">
      <c r="A48" s="64">
        <f t="shared" si="0"/>
        <v>1151</v>
      </c>
      <c r="B48" s="5" t="s">
        <v>309</v>
      </c>
    </row>
    <row r="49" spans="1:10">
      <c r="A49" s="66">
        <f t="shared" si="0"/>
        <v>1176</v>
      </c>
      <c r="B49" s="41" t="s">
        <v>528</v>
      </c>
      <c r="C49" s="41"/>
      <c r="D49" s="41"/>
      <c r="E49" s="41"/>
      <c r="F49" s="41"/>
      <c r="G49" s="41"/>
      <c r="H49" s="41"/>
      <c r="I49" s="41"/>
      <c r="J49" s="41"/>
    </row>
    <row r="50" spans="1:10">
      <c r="A50" s="64">
        <f t="shared" si="0"/>
        <v>1201</v>
      </c>
      <c r="B50" s="5" t="s">
        <v>320</v>
      </c>
    </row>
    <row r="51" spans="1:10">
      <c r="A51" s="64">
        <f t="shared" si="0"/>
        <v>1226</v>
      </c>
      <c r="B51" s="5" t="s">
        <v>527</v>
      </c>
    </row>
    <row r="52" spans="1:10">
      <c r="A52" s="64">
        <f t="shared" si="0"/>
        <v>1251</v>
      </c>
      <c r="B52" s="5" t="s">
        <v>526</v>
      </c>
    </row>
    <row r="53" spans="1:10">
      <c r="A53" s="66">
        <f t="shared" si="0"/>
        <v>1276</v>
      </c>
      <c r="B53" s="41" t="s">
        <v>525</v>
      </c>
      <c r="C53" s="41"/>
      <c r="D53" s="41"/>
      <c r="E53" s="41"/>
      <c r="F53" s="41"/>
      <c r="G53" s="41"/>
      <c r="H53" s="41"/>
      <c r="I53" s="41"/>
      <c r="J53" s="41"/>
    </row>
    <row r="54" spans="1:10">
      <c r="A54" s="64">
        <f t="shared" si="0"/>
        <v>1301</v>
      </c>
      <c r="B54" s="5" t="s">
        <v>524</v>
      </c>
    </row>
    <row r="55" spans="1:10">
      <c r="A55" s="64">
        <v>1326</v>
      </c>
      <c r="B55" s="5" t="s">
        <v>513</v>
      </c>
    </row>
    <row r="56" spans="1:10">
      <c r="A56" s="64">
        <v>1351</v>
      </c>
      <c r="B56" s="5" t="s">
        <v>229</v>
      </c>
    </row>
    <row r="57" spans="1:10">
      <c r="A57" s="66">
        <v>1376</v>
      </c>
      <c r="B57" s="41" t="s">
        <v>523</v>
      </c>
      <c r="C57" s="41"/>
      <c r="D57" s="41"/>
      <c r="E57" s="41"/>
      <c r="F57" s="41"/>
      <c r="G57" s="41"/>
      <c r="H57" s="41"/>
      <c r="I57" s="41"/>
      <c r="J57" s="41"/>
    </row>
    <row r="58" spans="1:10">
      <c r="A58" s="64">
        <v>1400</v>
      </c>
      <c r="B58" s="5" t="s">
        <v>512</v>
      </c>
    </row>
    <row r="59" spans="1:10">
      <c r="A59" s="64">
        <v>1426</v>
      </c>
      <c r="B59" s="5" t="s">
        <v>319</v>
      </c>
    </row>
    <row r="60" spans="1:10">
      <c r="A60" s="64">
        <v>1451</v>
      </c>
      <c r="B60" s="5" t="s">
        <v>541</v>
      </c>
    </row>
    <row r="61" spans="1:10">
      <c r="A61" s="64">
        <v>1476</v>
      </c>
      <c r="B61" s="5" t="s">
        <v>92</v>
      </c>
    </row>
    <row r="62" spans="1:10">
      <c r="A62" s="64">
        <v>1501</v>
      </c>
      <c r="B62" s="5" t="s">
        <v>228</v>
      </c>
    </row>
    <row r="63" spans="1:10">
      <c r="A63" s="64">
        <v>1526</v>
      </c>
      <c r="B63" s="2" t="s">
        <v>91</v>
      </c>
    </row>
  </sheetData>
  <sheetCalcPr fullCalcOnLoad="1"/>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1575"/>
  <sheetViews>
    <sheetView view="pageLayout" workbookViewId="0">
      <selection activeCell="A1476" sqref="A1476"/>
    </sheetView>
  </sheetViews>
  <sheetFormatPr baseColWidth="10" defaultRowHeight="12"/>
  <cols>
    <col min="1" max="1" width="16.140625" style="60" bestFit="1" customWidth="1"/>
    <col min="2" max="2" width="18" style="60" bestFit="1" customWidth="1"/>
    <col min="3" max="4" width="10.7109375" style="60"/>
    <col min="5" max="5" width="16.85546875" style="60" customWidth="1"/>
    <col min="6" max="6" width="13.7109375" style="60" customWidth="1"/>
    <col min="7" max="16384" width="10.7109375" style="60"/>
  </cols>
  <sheetData>
    <row r="1" spans="1:6">
      <c r="A1" s="73" t="s">
        <v>382</v>
      </c>
      <c r="B1" s="31" t="s">
        <v>213</v>
      </c>
      <c r="C1" s="74" t="s">
        <v>356</v>
      </c>
      <c r="D1" s="31" t="s">
        <v>232</v>
      </c>
    </row>
    <row r="2" spans="1:6" ht="12" customHeight="1">
      <c r="B2" s="75"/>
      <c r="C2" s="75"/>
      <c r="D2" s="75"/>
    </row>
    <row r="3" spans="1:6" ht="13" thickBot="1">
      <c r="A3" s="73" t="s">
        <v>358</v>
      </c>
      <c r="B3" s="76" t="s">
        <v>359</v>
      </c>
      <c r="C3" s="76" t="s">
        <v>205</v>
      </c>
      <c r="D3" s="76" t="s">
        <v>316</v>
      </c>
      <c r="F3" s="77" t="s">
        <v>317</v>
      </c>
    </row>
    <row r="4" spans="1:6">
      <c r="A4" s="78" t="s">
        <v>357</v>
      </c>
      <c r="B4" s="79" t="s">
        <v>230</v>
      </c>
      <c r="C4" s="79" t="s">
        <v>295</v>
      </c>
      <c r="D4" s="80">
        <f>IF(B4=0,0,LOOKUP(B4,Tables!A$2:A$4,Tables!B$2:B$4))</f>
        <v>0</v>
      </c>
      <c r="F4" s="31" t="s">
        <v>180</v>
      </c>
    </row>
    <row r="5" spans="1:6">
      <c r="A5" s="81" t="s">
        <v>294</v>
      </c>
      <c r="B5" s="82">
        <v>1</v>
      </c>
      <c r="C5" s="82" t="s">
        <v>212</v>
      </c>
      <c r="D5" s="83">
        <f>IF(B5=0,0,-1)</f>
        <v>-1</v>
      </c>
      <c r="F5" s="31" t="s">
        <v>298</v>
      </c>
    </row>
    <row r="6" spans="1:6">
      <c r="A6" s="84" t="s">
        <v>296</v>
      </c>
      <c r="B6" s="85">
        <v>1</v>
      </c>
      <c r="C6" s="85" t="s">
        <v>295</v>
      </c>
      <c r="D6" s="86">
        <f>IF(B6=0,0,-1)</f>
        <v>-1</v>
      </c>
      <c r="F6" s="31" t="s">
        <v>12</v>
      </c>
    </row>
    <row r="7" spans="1:6">
      <c r="A7" s="81" t="s">
        <v>297</v>
      </c>
      <c r="B7" s="82">
        <v>0</v>
      </c>
      <c r="C7" s="82" t="s">
        <v>295</v>
      </c>
      <c r="D7" s="83">
        <f>IF(B7=0,0,-1)</f>
        <v>0</v>
      </c>
      <c r="F7" s="31" t="s">
        <v>299</v>
      </c>
    </row>
    <row r="8" spans="1:6">
      <c r="A8" s="84" t="s">
        <v>219</v>
      </c>
      <c r="B8" s="85">
        <v>1</v>
      </c>
      <c r="C8" s="85" t="s">
        <v>295</v>
      </c>
      <c r="D8" s="86">
        <f>IF(B8=0,0,LOOKUP(B8,Tables!$C$2:$C$21,Tables!$D$2:$D$21))</f>
        <v>1</v>
      </c>
      <c r="F8" s="31" t="s">
        <v>300</v>
      </c>
    </row>
    <row r="9" spans="1:6">
      <c r="A9" s="81" t="s">
        <v>266</v>
      </c>
      <c r="B9" s="82">
        <v>0</v>
      </c>
      <c r="C9" s="82" t="str">
        <f>IF(B9=0,"-",IF(B9=1,"Meter Radius","Meters Radius"))</f>
        <v>-</v>
      </c>
      <c r="D9" s="83">
        <f>IF(B9=0,0,IF(B8=0,LOOKUP(B9,Tables!E$2:E$21,Tables!F$2:F$21),"Cannot have both"))</f>
        <v>0</v>
      </c>
      <c r="F9" s="31" t="s">
        <v>177</v>
      </c>
    </row>
    <row r="10" spans="1:6">
      <c r="A10" s="84" t="s">
        <v>269</v>
      </c>
      <c r="B10" s="85" t="s">
        <v>381</v>
      </c>
      <c r="C10" s="85" t="s">
        <v>295</v>
      </c>
      <c r="D10" s="86">
        <f>IF(B10="Full",0,IF(B10="Partial",2,IF(B10="None",5,"ERROR!")))</f>
        <v>0</v>
      </c>
      <c r="F10" s="31" t="s">
        <v>149</v>
      </c>
    </row>
    <row r="11" spans="1:6">
      <c r="A11" s="81" t="s">
        <v>267</v>
      </c>
      <c r="B11" s="82">
        <v>50</v>
      </c>
      <c r="C11" s="82" t="str">
        <f>IF(B11=0,"-",IF(B11="Touch","-",IF(B11=1,"Meter","Meters")))</f>
        <v>Meters</v>
      </c>
      <c r="D11" s="83">
        <f>IF(B11="Touch",1,IF(B11="Self",1,LOOKUP(B11,Tables!$G$2:$G$21,Tables!$H$2:$H$21)))</f>
        <v>4</v>
      </c>
      <c r="F11" s="31" t="s">
        <v>321</v>
      </c>
    </row>
    <row r="12" spans="1:6">
      <c r="A12" s="84" t="s">
        <v>268</v>
      </c>
      <c r="B12" s="85" t="s">
        <v>244</v>
      </c>
      <c r="C12" s="85" t="s">
        <v>295</v>
      </c>
      <c r="D12" s="87">
        <f>IF(B12="Instantaneous",1,IF(B12="Permanent",14,IF(C12="Round",LOOKUP(B12,Tables!$J$2:$J$10,Tables!$K$2:$K$10),IF(C12="Minute",LOOKUP(B12,Tables!$J$11:$J$15,Tables!K$11:K$15),IF(C12="Hour",7,LOOKUP(C12,Tables!$I$16:$I$20,Tables!$K$16:$K$20))))))</f>
        <v>1</v>
      </c>
    </row>
    <row r="13" spans="1:6">
      <c r="A13" s="81" t="s">
        <v>250</v>
      </c>
      <c r="B13" s="82" t="str">
        <f>D1</f>
        <v>Physical</v>
      </c>
      <c r="C13" s="82" t="s">
        <v>295</v>
      </c>
      <c r="D13" s="83">
        <f>LOOKUP(B13,Tables!$N$2:$N$9,Tables!$O$2:$O$9)</f>
        <v>3</v>
      </c>
      <c r="F13" s="77" t="s">
        <v>287</v>
      </c>
    </row>
    <row r="14" spans="1:6">
      <c r="A14" s="84" t="s">
        <v>202</v>
      </c>
      <c r="B14" s="85" t="s">
        <v>338</v>
      </c>
      <c r="C14" s="85" t="s">
        <v>295</v>
      </c>
      <c r="D14" s="86">
        <f>LOOKUP(B14,Tables!$P$2:$P$5,Tables!$Q$2:$Q$5)</f>
        <v>2</v>
      </c>
      <c r="F14" s="88" t="s">
        <v>407</v>
      </c>
    </row>
    <row r="15" spans="1:6" ht="13" thickBot="1">
      <c r="A15" s="89" t="s">
        <v>251</v>
      </c>
      <c r="B15" s="90">
        <v>3</v>
      </c>
      <c r="C15" s="90" t="str">
        <f>IF(SUM(B5:B7)&gt;0,"+"&amp;SUM(B5:B7),0)</f>
        <v>+2</v>
      </c>
      <c r="D15" s="91">
        <f>B15</f>
        <v>3</v>
      </c>
      <c r="F15" s="88" t="s">
        <v>338</v>
      </c>
    </row>
    <row r="16" spans="1:6" ht="12" customHeight="1">
      <c r="A16" s="73" t="s">
        <v>222</v>
      </c>
      <c r="B16" s="76"/>
      <c r="C16" s="76"/>
      <c r="D16" s="76">
        <f>IF(SUM(D4:D15)&lt;1,1,(SUM(D4:D15)))</f>
        <v>12</v>
      </c>
      <c r="F16" s="88" t="s">
        <v>166</v>
      </c>
    </row>
    <row r="17" spans="1:7" ht="12" customHeight="1">
      <c r="B17" s="75"/>
      <c r="C17" s="75"/>
      <c r="D17" s="75"/>
      <c r="F17" s="31" t="s">
        <v>336</v>
      </c>
    </row>
    <row r="18" spans="1:7">
      <c r="A18" s="60" t="s">
        <v>221</v>
      </c>
      <c r="B18" s="92" t="str">
        <f>B15+C15&amp;"d6"</f>
        <v>5d6</v>
      </c>
      <c r="C18" s="60" t="s">
        <v>223</v>
      </c>
      <c r="D18" s="75"/>
    </row>
    <row r="19" spans="1:7">
      <c r="A19" s="60" t="s">
        <v>332</v>
      </c>
      <c r="B19" s="92">
        <f t="shared" ref="B19:B20" si="0">IF(G19=0,1,G19)</f>
        <v>12</v>
      </c>
      <c r="C19" s="60" t="s">
        <v>204</v>
      </c>
      <c r="D19" s="75"/>
      <c r="F19" s="93" t="s">
        <v>187</v>
      </c>
      <c r="G19" s="94">
        <f>IF(Calculator!$F$3&gt;0,LOOKUP(Calculator!$F$3,Tables!$R$2:R$21,Tables!$U$2:$U$21)+D16,LOOKUP(Calculator!$F$2,Tables!$R$2:$R$21,Tables!$U$2:$U$21)+D16)</f>
        <v>12</v>
      </c>
    </row>
    <row r="20" spans="1:7">
      <c r="A20" s="60" t="s">
        <v>188</v>
      </c>
      <c r="B20" s="92">
        <f t="shared" si="0"/>
        <v>12</v>
      </c>
      <c r="C20" s="60" t="s">
        <v>365</v>
      </c>
      <c r="D20" s="75"/>
      <c r="E20" s="75"/>
      <c r="F20" s="93" t="s">
        <v>189</v>
      </c>
      <c r="G20" s="94">
        <f>IF(Calculator!$F$3&gt;0,LOOKUP(Calculator!$F$3,Tables!$R$2:R$21,Tables!$S$2:$S$21)+D16,LOOKUP(Calculator!$F$2,Tables!$R$2:$R$21,Tables!$S$2:$S$21)+D16)</f>
        <v>12</v>
      </c>
    </row>
    <row r="21" spans="1:7">
      <c r="A21" s="60" t="s">
        <v>261</v>
      </c>
      <c r="B21" s="95">
        <f>ROUND(D16/5,0)</f>
        <v>2</v>
      </c>
      <c r="C21" s="60" t="s">
        <v>190</v>
      </c>
      <c r="D21" s="75"/>
      <c r="E21" s="75"/>
      <c r="G21" s="75"/>
    </row>
    <row r="22" spans="1:7">
      <c r="A22" s="60" t="s">
        <v>191</v>
      </c>
      <c r="B22" s="92">
        <f>IF(G22=0,1,G22)</f>
        <v>2</v>
      </c>
      <c r="C22" s="60" t="s">
        <v>363</v>
      </c>
      <c r="D22" s="75"/>
      <c r="F22" s="93" t="s">
        <v>141</v>
      </c>
      <c r="G22" s="94">
        <f>IF(Calculator!$F$3&gt;0,LOOKUP(Calculator!$F$3,Tables!$R$2:$R$21,Tables!$T$2:$T$21)+B21,LOOKUP(Calculator!$F$2,Tables!$R$2:$R$21,Tables!$T$2:$T$21)+B21)</f>
        <v>2</v>
      </c>
    </row>
    <row r="23" spans="1:7">
      <c r="A23" s="60" t="s">
        <v>210</v>
      </c>
      <c r="B23" s="95" t="str">
        <f>B10</f>
        <v>Full</v>
      </c>
      <c r="C23" s="60" t="s">
        <v>240</v>
      </c>
    </row>
    <row r="24" spans="1:7" ht="12" customHeight="1">
      <c r="B24" s="96"/>
    </row>
    <row r="25" spans="1:7" ht="144" customHeight="1">
      <c r="A25" s="119" t="s">
        <v>553</v>
      </c>
      <c r="B25" s="116"/>
      <c r="C25" s="116"/>
      <c r="D25" s="116"/>
      <c r="E25" s="118"/>
    </row>
    <row r="26" spans="1:7">
      <c r="A26" s="73" t="s">
        <v>382</v>
      </c>
      <c r="B26" s="75" t="s">
        <v>142</v>
      </c>
      <c r="C26" s="74" t="s">
        <v>356</v>
      </c>
      <c r="D26" s="75" t="s">
        <v>143</v>
      </c>
    </row>
    <row r="27" spans="1:7" ht="12" customHeight="1">
      <c r="B27" s="75"/>
      <c r="C27" s="75"/>
      <c r="D27" s="75"/>
    </row>
    <row r="28" spans="1:7" ht="13" thickBot="1">
      <c r="A28" s="73" t="s">
        <v>358</v>
      </c>
      <c r="B28" s="76" t="s">
        <v>359</v>
      </c>
      <c r="C28" s="76" t="s">
        <v>205</v>
      </c>
      <c r="D28" s="76" t="s">
        <v>316</v>
      </c>
      <c r="F28" s="77" t="s">
        <v>317</v>
      </c>
    </row>
    <row r="29" spans="1:7">
      <c r="A29" s="78" t="s">
        <v>357</v>
      </c>
      <c r="B29" s="79" t="s">
        <v>230</v>
      </c>
      <c r="C29" s="79" t="s">
        <v>295</v>
      </c>
      <c r="D29" s="80">
        <f>IF(B29=0,0,LOOKUP(B29,Tables!A$2:A$4,Tables!B$2:B$4))</f>
        <v>0</v>
      </c>
      <c r="F29" s="31" t="s">
        <v>180</v>
      </c>
    </row>
    <row r="30" spans="1:7">
      <c r="A30" s="81" t="s">
        <v>294</v>
      </c>
      <c r="B30" s="82">
        <v>1</v>
      </c>
      <c r="C30" s="82" t="s">
        <v>212</v>
      </c>
      <c r="D30" s="83">
        <f>IF(B30=0,0,-1)</f>
        <v>-1</v>
      </c>
      <c r="F30" s="31" t="s">
        <v>298</v>
      </c>
    </row>
    <row r="31" spans="1:7">
      <c r="A31" s="84" t="s">
        <v>296</v>
      </c>
      <c r="B31" s="85">
        <v>1</v>
      </c>
      <c r="C31" s="85" t="s">
        <v>295</v>
      </c>
      <c r="D31" s="86">
        <f>IF(B31=0,0,-1)</f>
        <v>-1</v>
      </c>
      <c r="F31" s="31" t="s">
        <v>12</v>
      </c>
    </row>
    <row r="32" spans="1:7">
      <c r="A32" s="81" t="s">
        <v>297</v>
      </c>
      <c r="B32" s="82">
        <v>0</v>
      </c>
      <c r="C32" s="82" t="s">
        <v>295</v>
      </c>
      <c r="D32" s="83">
        <f>IF(B32=0,0,-1)</f>
        <v>0</v>
      </c>
      <c r="F32" s="31" t="s">
        <v>299</v>
      </c>
    </row>
    <row r="33" spans="1:7">
      <c r="A33" s="84" t="s">
        <v>219</v>
      </c>
      <c r="B33" s="85">
        <v>0</v>
      </c>
      <c r="C33" s="85" t="s">
        <v>295</v>
      </c>
      <c r="D33" s="86">
        <f>IF(B33=0,0,LOOKUP(B33,Tables!$C$2:$C$21,Tables!$D$2:$D$21))</f>
        <v>0</v>
      </c>
      <c r="F33" s="31" t="s">
        <v>300</v>
      </c>
    </row>
    <row r="34" spans="1:7">
      <c r="A34" s="81" t="s">
        <v>266</v>
      </c>
      <c r="B34" s="82">
        <v>10</v>
      </c>
      <c r="C34" s="82" t="str">
        <f>IF(B34=0,"-",IF(B34=1,"Meter Radius","Meters Radius"))</f>
        <v>Meters Radius</v>
      </c>
      <c r="D34" s="83">
        <f>IF(B34=0,0,IF(B33=0,LOOKUP(B34,Tables!E$2:E$21,Tables!F$2:F$21),"Cannot have both"))</f>
        <v>5</v>
      </c>
      <c r="F34" s="31" t="s">
        <v>177</v>
      </c>
    </row>
    <row r="35" spans="1:7">
      <c r="A35" s="84" t="s">
        <v>269</v>
      </c>
      <c r="B35" s="85" t="s">
        <v>381</v>
      </c>
      <c r="C35" s="85" t="s">
        <v>295</v>
      </c>
      <c r="D35" s="86">
        <f>IF(B35="Full",0,IF(B35="Partial",2,IF(B35="None",5,"ERROR!")))</f>
        <v>0</v>
      </c>
      <c r="F35" s="31" t="s">
        <v>149</v>
      </c>
    </row>
    <row r="36" spans="1:7">
      <c r="A36" s="81" t="s">
        <v>267</v>
      </c>
      <c r="B36" s="82">
        <v>100</v>
      </c>
      <c r="C36" s="82" t="str">
        <f>IF(B36=0,"-",IF(B36="Touch","-",IF(B36=1,"Meter","Meters")))</f>
        <v>Meters</v>
      </c>
      <c r="D36" s="83">
        <f>IF(B36="Touch",1,IF(B36="Self",1,LOOKUP(B36,Tables!$G$2:$G$21,Tables!$H$2:$H$21)))</f>
        <v>5</v>
      </c>
      <c r="F36" s="31" t="s">
        <v>321</v>
      </c>
    </row>
    <row r="37" spans="1:7">
      <c r="A37" s="84" t="s">
        <v>268</v>
      </c>
      <c r="B37" s="85">
        <v>1</v>
      </c>
      <c r="C37" s="85" t="s">
        <v>323</v>
      </c>
      <c r="D37" s="87">
        <f>IF(B37="Instantaneous",1,IF(B37="Permanent",14,IF(C37="Round",LOOKUP(B37,Tables!$J$2:$J$10,Tables!$K$2:$K$10),IF(C37="Minute",LOOKUP(B37,Tables!$J$11:$J$15,Tables!K$11:K$15),IF(C37="Hour",7,LOOKUP(C37,Tables!$I$16:$I$20,Tables!$K$16:$K$20))))))</f>
        <v>3</v>
      </c>
    </row>
    <row r="38" spans="1:7">
      <c r="A38" s="81" t="s">
        <v>250</v>
      </c>
      <c r="B38" s="82" t="str">
        <f>D26</f>
        <v>Information</v>
      </c>
      <c r="C38" s="82" t="s">
        <v>295</v>
      </c>
      <c r="D38" s="83">
        <f>LOOKUP(B38,Tables!$N$2:$N$9,Tables!$O$2:$O$9)</f>
        <v>1</v>
      </c>
      <c r="F38" s="77" t="s">
        <v>287</v>
      </c>
    </row>
    <row r="39" spans="1:7">
      <c r="A39" s="84" t="s">
        <v>202</v>
      </c>
      <c r="B39" s="85" t="s">
        <v>407</v>
      </c>
      <c r="C39" s="85" t="s">
        <v>295</v>
      </c>
      <c r="D39" s="86">
        <f>LOOKUP(B39,Tables!$P$2:$P$5,Tables!$Q$2:$Q$5)</f>
        <v>-4</v>
      </c>
      <c r="F39" s="88" t="s">
        <v>407</v>
      </c>
    </row>
    <row r="40" spans="1:7" ht="13" thickBot="1">
      <c r="A40" s="89" t="s">
        <v>251</v>
      </c>
      <c r="B40" s="90">
        <v>0</v>
      </c>
      <c r="C40" s="90" t="str">
        <f>IF(SUM(B30:B32)&gt;0,"+"&amp;SUM(B30:B32),0)</f>
        <v>+2</v>
      </c>
      <c r="D40" s="91">
        <f>B40</f>
        <v>0</v>
      </c>
      <c r="F40" s="88" t="s">
        <v>338</v>
      </c>
    </row>
    <row r="41" spans="1:7">
      <c r="A41" s="73" t="s">
        <v>222</v>
      </c>
      <c r="B41" s="76"/>
      <c r="C41" s="76"/>
      <c r="D41" s="76">
        <f>IF(SUM(D29:D40)&lt;1,1,(SUM(D29:D40)))</f>
        <v>8</v>
      </c>
      <c r="F41" s="88" t="s">
        <v>166</v>
      </c>
    </row>
    <row r="42" spans="1:7" ht="12" customHeight="1">
      <c r="B42" s="75"/>
      <c r="C42" s="75"/>
      <c r="D42" s="75"/>
      <c r="F42" s="31" t="s">
        <v>336</v>
      </c>
    </row>
    <row r="43" spans="1:7">
      <c r="A43" s="60" t="s">
        <v>221</v>
      </c>
      <c r="B43" s="92" t="str">
        <f>B40+C40&amp;"d6"</f>
        <v>2d6</v>
      </c>
      <c r="C43" s="60" t="s">
        <v>223</v>
      </c>
      <c r="D43" s="75"/>
    </row>
    <row r="44" spans="1:7">
      <c r="A44" s="60" t="s">
        <v>332</v>
      </c>
      <c r="B44" s="92">
        <f t="shared" ref="B44:B45" si="1">IF(G44=0,1,G44)</f>
        <v>8</v>
      </c>
      <c r="C44" s="60" t="s">
        <v>204</v>
      </c>
      <c r="D44" s="75"/>
      <c r="F44" s="93" t="s">
        <v>187</v>
      </c>
      <c r="G44" s="94">
        <f>IF(Calculator!$F$3&gt;0,LOOKUP(Calculator!$F$3,Tables!$R$2:R$21,Tables!$U$2:$U$21)+D41,LOOKUP(Calculator!$F$2,Tables!$R$2:$R$21,Tables!$U$2:$U$21)+D41)</f>
        <v>8</v>
      </c>
    </row>
    <row r="45" spans="1:7">
      <c r="A45" s="60" t="s">
        <v>188</v>
      </c>
      <c r="B45" s="92">
        <f t="shared" si="1"/>
        <v>8</v>
      </c>
      <c r="C45" s="60" t="s">
        <v>365</v>
      </c>
      <c r="D45" s="75"/>
      <c r="E45" s="75"/>
      <c r="F45" s="93" t="s">
        <v>189</v>
      </c>
      <c r="G45" s="94">
        <f>IF(Calculator!$F$3&gt;0,LOOKUP(Calculator!$F$3,Tables!$R$2:R$21,Tables!$S$2:$S$21)+D41,LOOKUP(Calculator!$F$2,Tables!$R$2:$R$21,Tables!$S$2:$S$21)+D41)</f>
        <v>8</v>
      </c>
    </row>
    <row r="46" spans="1:7">
      <c r="A46" s="60" t="s">
        <v>261</v>
      </c>
      <c r="B46" s="95">
        <f>ROUND(D41/5,0)</f>
        <v>2</v>
      </c>
      <c r="C46" s="60" t="s">
        <v>190</v>
      </c>
      <c r="D46" s="75"/>
      <c r="E46" s="75"/>
      <c r="G46" s="75"/>
    </row>
    <row r="47" spans="1:7">
      <c r="A47" s="60" t="s">
        <v>191</v>
      </c>
      <c r="B47" s="92">
        <f>IF(G47=0,1,G47)</f>
        <v>2</v>
      </c>
      <c r="C47" s="60" t="s">
        <v>363</v>
      </c>
      <c r="D47" s="75"/>
      <c r="F47" s="93" t="s">
        <v>141</v>
      </c>
      <c r="G47" s="94">
        <f>IF(Calculator!$F$3&gt;0,LOOKUP(Calculator!$F$3,Tables!$R$2:$R$21,Tables!$T$2:$T$21)+B46,LOOKUP(Calculator!$F$2,Tables!$R$2:$R$21,Tables!$T$2:$T$21)+B46)</f>
        <v>2</v>
      </c>
    </row>
    <row r="48" spans="1:7">
      <c r="A48" s="60" t="s">
        <v>210</v>
      </c>
      <c r="B48" s="95" t="str">
        <f>B35</f>
        <v>Full</v>
      </c>
      <c r="C48" s="60" t="s">
        <v>240</v>
      </c>
    </row>
    <row r="49" spans="1:6">
      <c r="B49" s="96"/>
    </row>
    <row r="50" spans="1:6" ht="144" customHeight="1">
      <c r="A50" s="119" t="s">
        <v>3</v>
      </c>
      <c r="B50" s="116"/>
      <c r="C50" s="116"/>
      <c r="D50" s="116"/>
      <c r="E50" s="118"/>
    </row>
    <row r="51" spans="1:6">
      <c r="A51" s="73" t="s">
        <v>382</v>
      </c>
      <c r="B51" s="75" t="s">
        <v>313</v>
      </c>
      <c r="C51" s="74" t="s">
        <v>356</v>
      </c>
      <c r="D51" s="75" t="s">
        <v>143</v>
      </c>
    </row>
    <row r="52" spans="1:6" ht="12" customHeight="1">
      <c r="B52" s="75"/>
      <c r="C52" s="75"/>
      <c r="D52" s="75"/>
    </row>
    <row r="53" spans="1:6" ht="13" thickBot="1">
      <c r="A53" s="73" t="s">
        <v>358</v>
      </c>
      <c r="B53" s="76" t="s">
        <v>359</v>
      </c>
      <c r="C53" s="76" t="s">
        <v>205</v>
      </c>
      <c r="D53" s="76" t="s">
        <v>316</v>
      </c>
      <c r="F53" s="77" t="s">
        <v>317</v>
      </c>
    </row>
    <row r="54" spans="1:6">
      <c r="A54" s="78" t="s">
        <v>357</v>
      </c>
      <c r="B54" s="79" t="s">
        <v>230</v>
      </c>
      <c r="C54" s="79" t="s">
        <v>295</v>
      </c>
      <c r="D54" s="80">
        <f>IF(B54=0,0,LOOKUP(B54,Tables!A$2:A$4,Tables!B$2:B$4))</f>
        <v>0</v>
      </c>
      <c r="F54" s="31" t="s">
        <v>180</v>
      </c>
    </row>
    <row r="55" spans="1:6">
      <c r="A55" s="81" t="s">
        <v>294</v>
      </c>
      <c r="B55" s="82">
        <v>1</v>
      </c>
      <c r="C55" s="82" t="s">
        <v>212</v>
      </c>
      <c r="D55" s="83">
        <f>IF(B55=0,0,-1)</f>
        <v>-1</v>
      </c>
      <c r="F55" s="31" t="s">
        <v>298</v>
      </c>
    </row>
    <row r="56" spans="1:6">
      <c r="A56" s="84" t="s">
        <v>296</v>
      </c>
      <c r="B56" s="85">
        <v>1</v>
      </c>
      <c r="C56" s="85" t="s">
        <v>295</v>
      </c>
      <c r="D56" s="86">
        <f>IF(B56=0,0,-1)</f>
        <v>-1</v>
      </c>
      <c r="F56" s="31" t="s">
        <v>12</v>
      </c>
    </row>
    <row r="57" spans="1:6">
      <c r="A57" s="81" t="s">
        <v>297</v>
      </c>
      <c r="B57" s="82">
        <v>0</v>
      </c>
      <c r="C57" s="82" t="s">
        <v>295</v>
      </c>
      <c r="D57" s="83">
        <f>IF(B57=0,0,-1)</f>
        <v>0</v>
      </c>
      <c r="F57" s="31" t="s">
        <v>299</v>
      </c>
    </row>
    <row r="58" spans="1:6">
      <c r="A58" s="84" t="s">
        <v>219</v>
      </c>
      <c r="B58" s="85">
        <v>0</v>
      </c>
      <c r="C58" s="85" t="s">
        <v>295</v>
      </c>
      <c r="D58" s="86">
        <f>IF(B58=0,0,LOOKUP(B58,Tables!$C$2:$C$21,Tables!$D$2:$D$21))</f>
        <v>0</v>
      </c>
      <c r="F58" s="31" t="s">
        <v>300</v>
      </c>
    </row>
    <row r="59" spans="1:6">
      <c r="A59" s="81" t="s">
        <v>266</v>
      </c>
      <c r="B59" s="82">
        <v>10</v>
      </c>
      <c r="C59" s="82" t="str">
        <f>IF(B59=0,"-",IF(B59=1,"Meter Radius","Meters Radius"))</f>
        <v>Meters Radius</v>
      </c>
      <c r="D59" s="83">
        <f>IF(B59=0,0,IF(B58=0,LOOKUP(B59,Tables!E$2:E$21,Tables!F$2:F$21),"Cannot have both"))</f>
        <v>5</v>
      </c>
      <c r="F59" s="31" t="s">
        <v>177</v>
      </c>
    </row>
    <row r="60" spans="1:6">
      <c r="A60" s="84" t="s">
        <v>269</v>
      </c>
      <c r="B60" s="85" t="s">
        <v>381</v>
      </c>
      <c r="C60" s="85" t="s">
        <v>295</v>
      </c>
      <c r="D60" s="86">
        <f>IF(B60="Full",0,IF(B60="Partial",2,IF(B60="None",5,"ERROR!")))</f>
        <v>0</v>
      </c>
      <c r="F60" s="31" t="s">
        <v>149</v>
      </c>
    </row>
    <row r="61" spans="1:6">
      <c r="A61" s="81" t="s">
        <v>267</v>
      </c>
      <c r="B61" s="82">
        <v>100</v>
      </c>
      <c r="C61" s="82" t="str">
        <f>IF(B61=0,"-",IF(B61="Touch","-",IF(B61=1,"Meter","Meters")))</f>
        <v>Meters</v>
      </c>
      <c r="D61" s="83">
        <f>IF(B61="Touch",1,IF(B61="Self",1,LOOKUP(B61,Tables!$G$2:$G$21,Tables!$H$2:$H$21)))</f>
        <v>5</v>
      </c>
      <c r="F61" s="31" t="s">
        <v>321</v>
      </c>
    </row>
    <row r="62" spans="1:6">
      <c r="A62" s="84" t="s">
        <v>268</v>
      </c>
      <c r="B62" s="85">
        <v>1</v>
      </c>
      <c r="C62" s="85" t="s">
        <v>323</v>
      </c>
      <c r="D62" s="87">
        <f>IF(B62="Instantaneous",1,IF(B62="Permanent",14,IF(C62="Round",LOOKUP(B62,Tables!$J$2:$J$10,Tables!$K$2:$K$10),IF(C62="Minute",LOOKUP(B62,Tables!$J$11:$J$15,Tables!K$11:K$15),IF(C62="Hour",7,LOOKUP(C62,Tables!$I$16:$I$20,Tables!$K$16:$K$20))))))</f>
        <v>3</v>
      </c>
    </row>
    <row r="63" spans="1:6">
      <c r="A63" s="81" t="s">
        <v>250</v>
      </c>
      <c r="B63" s="82" t="str">
        <f>D51</f>
        <v>Information</v>
      </c>
      <c r="C63" s="82" t="s">
        <v>295</v>
      </c>
      <c r="D63" s="83">
        <f>LOOKUP(B63,Tables!$N$2:$N$9,Tables!$O$2:$O$9)</f>
        <v>1</v>
      </c>
      <c r="F63" s="77" t="s">
        <v>287</v>
      </c>
    </row>
    <row r="64" spans="1:6">
      <c r="A64" s="84" t="s">
        <v>202</v>
      </c>
      <c r="B64" s="85" t="s">
        <v>407</v>
      </c>
      <c r="C64" s="85" t="s">
        <v>295</v>
      </c>
      <c r="D64" s="86">
        <f>LOOKUP(B64,Tables!$P$2:$P$5,Tables!$Q$2:$Q$5)</f>
        <v>-4</v>
      </c>
      <c r="F64" s="88" t="s">
        <v>407</v>
      </c>
    </row>
    <row r="65" spans="1:7" ht="13" thickBot="1">
      <c r="A65" s="89" t="s">
        <v>251</v>
      </c>
      <c r="B65" s="90">
        <v>0</v>
      </c>
      <c r="C65" s="90" t="str">
        <f>IF(SUM(B55:B57)&gt;0,"+"&amp;SUM(B55:B57),0)</f>
        <v>+2</v>
      </c>
      <c r="D65" s="91">
        <f>B65</f>
        <v>0</v>
      </c>
      <c r="F65" s="88" t="s">
        <v>338</v>
      </c>
    </row>
    <row r="66" spans="1:7">
      <c r="A66" s="73" t="s">
        <v>222</v>
      </c>
      <c r="B66" s="76"/>
      <c r="C66" s="76"/>
      <c r="D66" s="76">
        <f>IF(SUM(D54:D65)&lt;1,1,(SUM(D54:D65)))</f>
        <v>8</v>
      </c>
      <c r="F66" s="88" t="s">
        <v>166</v>
      </c>
    </row>
    <row r="67" spans="1:7" ht="12" customHeight="1">
      <c r="B67" s="75"/>
      <c r="C67" s="75"/>
      <c r="D67" s="75"/>
      <c r="F67" s="31" t="s">
        <v>336</v>
      </c>
    </row>
    <row r="68" spans="1:7">
      <c r="A68" s="60" t="s">
        <v>221</v>
      </c>
      <c r="B68" s="92" t="str">
        <f>B65+C65&amp;"d6"</f>
        <v>2d6</v>
      </c>
      <c r="C68" s="60" t="s">
        <v>223</v>
      </c>
      <c r="D68" s="75"/>
    </row>
    <row r="69" spans="1:7">
      <c r="A69" s="60" t="s">
        <v>332</v>
      </c>
      <c r="B69" s="92">
        <f t="shared" ref="B69:B70" si="2">IF(G69=0,1,G69)</f>
        <v>8</v>
      </c>
      <c r="C69" s="60" t="s">
        <v>204</v>
      </c>
      <c r="D69" s="75"/>
      <c r="F69" s="93" t="s">
        <v>187</v>
      </c>
      <c r="G69" s="94">
        <f>IF(Calculator!$F$3&gt;0,LOOKUP(Calculator!$F$3,Tables!$R$2:R$21,Tables!$U$2:$U$21)+D66,LOOKUP(Calculator!$F$2,Tables!$R$2:$R$21,Tables!$U$2:$U$21)+D66)</f>
        <v>8</v>
      </c>
    </row>
    <row r="70" spans="1:7">
      <c r="A70" s="60" t="s">
        <v>188</v>
      </c>
      <c r="B70" s="92">
        <f t="shared" si="2"/>
        <v>8</v>
      </c>
      <c r="C70" s="60" t="s">
        <v>365</v>
      </c>
      <c r="D70" s="75"/>
      <c r="E70" s="75"/>
      <c r="F70" s="93" t="s">
        <v>189</v>
      </c>
      <c r="G70" s="94">
        <f>IF(Calculator!$F$3&gt;0,LOOKUP(Calculator!$F$3,Tables!$R$2:R$21,Tables!$S$2:$S$21)+D66,LOOKUP(Calculator!$F$2,Tables!$R$2:$R$21,Tables!$S$2:$S$21)+D66)</f>
        <v>8</v>
      </c>
    </row>
    <row r="71" spans="1:7">
      <c r="A71" s="60" t="s">
        <v>261</v>
      </c>
      <c r="B71" s="95">
        <f>ROUND(D66/5,0)</f>
        <v>2</v>
      </c>
      <c r="C71" s="60" t="s">
        <v>190</v>
      </c>
      <c r="D71" s="75"/>
      <c r="E71" s="75"/>
      <c r="G71" s="75"/>
    </row>
    <row r="72" spans="1:7">
      <c r="A72" s="60" t="s">
        <v>191</v>
      </c>
      <c r="B72" s="92">
        <f>IF(G72=0,1,G72)</f>
        <v>2</v>
      </c>
      <c r="C72" s="60" t="s">
        <v>363</v>
      </c>
      <c r="D72" s="75"/>
      <c r="F72" s="93" t="s">
        <v>141</v>
      </c>
      <c r="G72" s="94">
        <f>IF(Calculator!$F$3&gt;0,LOOKUP(Calculator!$F$3,Tables!$R$2:$R$21,Tables!$T$2:$T$21)+B71,LOOKUP(Calculator!$F$2,Tables!$R$2:$R$21,Tables!$T$2:$T$21)+B71)</f>
        <v>2</v>
      </c>
    </row>
    <row r="73" spans="1:7">
      <c r="A73" s="60" t="s">
        <v>210</v>
      </c>
      <c r="B73" s="95" t="str">
        <f>B60</f>
        <v>Full</v>
      </c>
      <c r="C73" s="60" t="s">
        <v>240</v>
      </c>
    </row>
    <row r="74" spans="1:7">
      <c r="B74" s="96"/>
    </row>
    <row r="75" spans="1:7" ht="144" customHeight="1">
      <c r="A75" s="119" t="s">
        <v>0</v>
      </c>
      <c r="B75" s="116"/>
      <c r="C75" s="116"/>
      <c r="D75" s="116"/>
      <c r="E75" s="118"/>
    </row>
    <row r="76" spans="1:7">
      <c r="A76" s="73" t="s">
        <v>382</v>
      </c>
      <c r="B76" s="31" t="s">
        <v>314</v>
      </c>
      <c r="C76" s="74" t="s">
        <v>356</v>
      </c>
      <c r="D76" s="31" t="s">
        <v>144</v>
      </c>
    </row>
    <row r="77" spans="1:7" ht="12" customHeight="1">
      <c r="B77" s="75"/>
      <c r="C77" s="75"/>
      <c r="D77" s="75"/>
    </row>
    <row r="78" spans="1:7" ht="13" thickBot="1">
      <c r="A78" s="73" t="s">
        <v>358</v>
      </c>
      <c r="B78" s="76" t="s">
        <v>359</v>
      </c>
      <c r="C78" s="76" t="s">
        <v>205</v>
      </c>
      <c r="D78" s="76" t="s">
        <v>316</v>
      </c>
      <c r="F78" s="77" t="s">
        <v>317</v>
      </c>
    </row>
    <row r="79" spans="1:7">
      <c r="A79" s="78" t="s">
        <v>357</v>
      </c>
      <c r="B79" s="79" t="s">
        <v>206</v>
      </c>
      <c r="C79" s="79" t="s">
        <v>295</v>
      </c>
      <c r="D79" s="80">
        <f>IF(B79=0,0,LOOKUP(B79,Tables!A$2:A$4,Tables!B$2:B$4))</f>
        <v>0</v>
      </c>
      <c r="F79" s="31" t="s">
        <v>180</v>
      </c>
    </row>
    <row r="80" spans="1:7">
      <c r="A80" s="81" t="s">
        <v>294</v>
      </c>
      <c r="B80" s="82">
        <v>1</v>
      </c>
      <c r="C80" s="82" t="s">
        <v>212</v>
      </c>
      <c r="D80" s="83">
        <f>IF(B80=0,0,-1)</f>
        <v>-1</v>
      </c>
      <c r="F80" s="31" t="s">
        <v>298</v>
      </c>
    </row>
    <row r="81" spans="1:7">
      <c r="A81" s="84" t="s">
        <v>296</v>
      </c>
      <c r="B81" s="85">
        <v>1</v>
      </c>
      <c r="C81" s="85" t="s">
        <v>295</v>
      </c>
      <c r="D81" s="86">
        <f>IF(B81=0,0,-1)</f>
        <v>-1</v>
      </c>
      <c r="F81" s="31" t="s">
        <v>12</v>
      </c>
    </row>
    <row r="82" spans="1:7">
      <c r="A82" s="81" t="s">
        <v>297</v>
      </c>
      <c r="B82" s="82">
        <v>0</v>
      </c>
      <c r="C82" s="82" t="s">
        <v>295</v>
      </c>
      <c r="D82" s="83">
        <f>IF(B82=0,0,-1)</f>
        <v>0</v>
      </c>
      <c r="F82" s="31" t="s">
        <v>299</v>
      </c>
    </row>
    <row r="83" spans="1:7">
      <c r="A83" s="84" t="s">
        <v>219</v>
      </c>
      <c r="B83" s="85">
        <v>1</v>
      </c>
      <c r="C83" s="85" t="s">
        <v>295</v>
      </c>
      <c r="D83" s="86">
        <f>IF(B83=0,0,LOOKUP(B83,Tables!$C$2:$C$21,Tables!$D$2:$D$21))</f>
        <v>1</v>
      </c>
      <c r="F83" s="31" t="s">
        <v>300</v>
      </c>
    </row>
    <row r="84" spans="1:7">
      <c r="A84" s="81" t="s">
        <v>266</v>
      </c>
      <c r="B84" s="82">
        <v>0</v>
      </c>
      <c r="C84" s="82" t="str">
        <f>IF(B84=0,"-",IF(B84=1,"Meter Radius","Meters Radius"))</f>
        <v>-</v>
      </c>
      <c r="D84" s="83">
        <f>IF(B84=0,0,IF(B83=0,LOOKUP(B84,Tables!E$2:E$21,Tables!F$2:F$21),"Cannot have both"))</f>
        <v>0</v>
      </c>
      <c r="F84" s="31" t="s">
        <v>177</v>
      </c>
    </row>
    <row r="85" spans="1:7">
      <c r="A85" s="84" t="s">
        <v>269</v>
      </c>
      <c r="B85" s="85" t="s">
        <v>271</v>
      </c>
      <c r="C85" s="85" t="s">
        <v>295</v>
      </c>
      <c r="D85" s="86">
        <f>IF(B85="Full",0,IF(B85="Partial",2,IF(B85="None",5,"ERROR!")))</f>
        <v>0</v>
      </c>
      <c r="F85" s="31" t="s">
        <v>328</v>
      </c>
    </row>
    <row r="86" spans="1:7">
      <c r="A86" s="81" t="s">
        <v>267</v>
      </c>
      <c r="B86" s="82">
        <v>10</v>
      </c>
      <c r="C86" s="82" t="s">
        <v>247</v>
      </c>
      <c r="D86" s="83">
        <f>IF(B86="Touch",1,IF(B86="Self",1,LOOKUP(B86,Tables!$G$2:$G$21,Tables!$H$2:$H$21)))</f>
        <v>3</v>
      </c>
      <c r="F86" s="31" t="s">
        <v>321</v>
      </c>
    </row>
    <row r="87" spans="1:7">
      <c r="A87" s="84" t="s">
        <v>268</v>
      </c>
      <c r="B87" s="85">
        <v>5</v>
      </c>
      <c r="C87" s="85" t="s">
        <v>323</v>
      </c>
      <c r="D87" s="87">
        <f>IF(B87="Instantaneous",1,IF(B87="Permanent",14,IF(C87="Round",LOOKUP(B87,Tables!$J$2:$J$10,Tables!$K$2:$K$10),IF(C87="Minute",LOOKUP(B87,Tables!$J$11:$J$15,Tables!K$11:K$15),IF(C87="Hour",7,LOOKUP(C87,Tables!$I$16:$I$20,Tables!$K$16:$K$20))))))</f>
        <v>4</v>
      </c>
    </row>
    <row r="88" spans="1:7">
      <c r="A88" s="81" t="s">
        <v>250</v>
      </c>
      <c r="B88" s="82" t="str">
        <f>D76</f>
        <v>Mental/Communication</v>
      </c>
      <c r="C88" s="82" t="s">
        <v>295</v>
      </c>
      <c r="D88" s="83">
        <f>LOOKUP(B88,Tables!$N$2:$N$9,Tables!$O$2:$O$9)</f>
        <v>1</v>
      </c>
      <c r="F88" s="77" t="s">
        <v>287</v>
      </c>
    </row>
    <row r="89" spans="1:7">
      <c r="A89" s="84" t="s">
        <v>202</v>
      </c>
      <c r="B89" s="85" t="s">
        <v>407</v>
      </c>
      <c r="C89" s="85" t="s">
        <v>295</v>
      </c>
      <c r="D89" s="86">
        <f>LOOKUP(B89,Tables!$P$2:$P$5,Tables!$Q$2:$Q$5)</f>
        <v>-4</v>
      </c>
      <c r="F89" s="88" t="s">
        <v>407</v>
      </c>
    </row>
    <row r="90" spans="1:7" ht="13" thickBot="1">
      <c r="A90" s="89" t="s">
        <v>251</v>
      </c>
      <c r="B90" s="90">
        <v>4</v>
      </c>
      <c r="C90" s="90" t="str">
        <f>IF(SUM(B80:B82)&gt;0,"+"&amp;SUM(B80:B82),0)</f>
        <v>+2</v>
      </c>
      <c r="D90" s="91">
        <f>B90</f>
        <v>4</v>
      </c>
      <c r="F90" s="88" t="s">
        <v>338</v>
      </c>
    </row>
    <row r="91" spans="1:7">
      <c r="A91" s="73" t="s">
        <v>222</v>
      </c>
      <c r="B91" s="76"/>
      <c r="C91" s="76"/>
      <c r="D91" s="76">
        <f>IF(SUM(D79:D90)&lt;1,1,(SUM(D79:D90)))</f>
        <v>7</v>
      </c>
      <c r="F91" s="88" t="s">
        <v>166</v>
      </c>
    </row>
    <row r="92" spans="1:7" ht="12" customHeight="1">
      <c r="B92" s="75"/>
      <c r="C92" s="75"/>
      <c r="D92" s="75"/>
      <c r="E92" s="75"/>
      <c r="F92" s="31" t="s">
        <v>336</v>
      </c>
    </row>
    <row r="93" spans="1:7">
      <c r="A93" s="60" t="s">
        <v>221</v>
      </c>
      <c r="B93" s="92" t="str">
        <f>B90+C90&amp;"d6"</f>
        <v>6d6</v>
      </c>
      <c r="C93" s="60" t="s">
        <v>223</v>
      </c>
      <c r="D93" s="75"/>
      <c r="E93" s="75"/>
    </row>
    <row r="94" spans="1:7">
      <c r="A94" s="60" t="s">
        <v>332</v>
      </c>
      <c r="B94" s="92">
        <f>IF(G94=0,1,G94)</f>
        <v>7</v>
      </c>
      <c r="C94" s="60" t="s">
        <v>204</v>
      </c>
      <c r="D94" s="75"/>
      <c r="E94" s="75"/>
      <c r="F94" s="93" t="s">
        <v>187</v>
      </c>
      <c r="G94" s="94">
        <f>IF(Calculator!$F$3&gt;0,LOOKUP(Calculator!$F$3,Tables!$R$2:R$21,Tables!$U$2:$U$21)+D91,LOOKUP(Calculator!$F$2,Tables!$R$2:$R$21,Tables!$U$2:$U$21)+D91)</f>
        <v>7</v>
      </c>
    </row>
    <row r="95" spans="1:7">
      <c r="A95" s="60" t="s">
        <v>188</v>
      </c>
      <c r="B95" s="92">
        <f>IF(G95=0,1,G95)</f>
        <v>7</v>
      </c>
      <c r="C95" s="60" t="s">
        <v>365</v>
      </c>
      <c r="D95" s="75"/>
      <c r="E95" s="75"/>
      <c r="F95" s="93" t="s">
        <v>189</v>
      </c>
      <c r="G95" s="94">
        <f>IF(Calculator!$F$3&gt;0,LOOKUP(Calculator!$F$3,Tables!$R$2:R$21,Tables!$S$2:$S$21)+D91,LOOKUP(Calculator!$F$2,Tables!$R$2:$R$21,Tables!$S$2:$S$21)+D91)</f>
        <v>7</v>
      </c>
    </row>
    <row r="96" spans="1:7">
      <c r="A96" s="60" t="s">
        <v>261</v>
      </c>
      <c r="B96" s="95">
        <f>ROUND(D91/5,0)</f>
        <v>1</v>
      </c>
      <c r="C96" s="60" t="s">
        <v>190</v>
      </c>
      <c r="D96" s="75"/>
      <c r="E96" s="75"/>
      <c r="G96" s="75"/>
    </row>
    <row r="97" spans="1:7">
      <c r="A97" s="60" t="s">
        <v>191</v>
      </c>
      <c r="B97" s="92">
        <f>IF(G97=0,1,G97)</f>
        <v>1</v>
      </c>
      <c r="C97" s="60" t="s">
        <v>363</v>
      </c>
      <c r="D97" s="75"/>
      <c r="E97" s="75"/>
      <c r="F97" s="93" t="s">
        <v>141</v>
      </c>
      <c r="G97" s="94">
        <f>IF(Calculator!$F$3&gt;0,LOOKUP(Calculator!$F$3,Tables!$R$2:$R$21,Tables!$T$2:$T$21)+B96,LOOKUP(Calculator!$F$2,Tables!$R$2:$R$21,Tables!$T$2:$T$21)+B96)</f>
        <v>1</v>
      </c>
    </row>
    <row r="98" spans="1:7">
      <c r="A98" s="60" t="s">
        <v>210</v>
      </c>
      <c r="B98" s="95" t="str">
        <f>B85</f>
        <v>Full</v>
      </c>
      <c r="C98" s="60" t="s">
        <v>240</v>
      </c>
    </row>
    <row r="99" spans="1:7">
      <c r="B99" s="96"/>
    </row>
    <row r="100" spans="1:7" ht="144" customHeight="1">
      <c r="A100" s="119" t="s">
        <v>54</v>
      </c>
      <c r="B100" s="116"/>
      <c r="C100" s="116"/>
      <c r="D100" s="116"/>
      <c r="E100" s="118"/>
    </row>
    <row r="101" spans="1:7">
      <c r="A101" s="73" t="s">
        <v>382</v>
      </c>
      <c r="B101" s="75" t="s">
        <v>293</v>
      </c>
      <c r="C101" s="74" t="s">
        <v>356</v>
      </c>
      <c r="D101" s="60" t="s">
        <v>232</v>
      </c>
    </row>
    <row r="102" spans="1:7" ht="12" customHeight="1">
      <c r="B102" s="75"/>
      <c r="C102" s="75"/>
      <c r="D102" s="75"/>
    </row>
    <row r="103" spans="1:7" ht="13" thickBot="1">
      <c r="A103" s="73" t="s">
        <v>358</v>
      </c>
      <c r="B103" s="76" t="s">
        <v>359</v>
      </c>
      <c r="C103" s="76" t="s">
        <v>205</v>
      </c>
      <c r="D103" s="76" t="s">
        <v>316</v>
      </c>
      <c r="F103" s="77" t="s">
        <v>317</v>
      </c>
    </row>
    <row r="104" spans="1:7">
      <c r="A104" s="78" t="s">
        <v>357</v>
      </c>
      <c r="B104" s="79" t="s">
        <v>230</v>
      </c>
      <c r="C104" s="79" t="s">
        <v>295</v>
      </c>
      <c r="D104" s="80">
        <f>IF(B104=0,0,LOOKUP(B104,Tables!A$2:A$4,Tables!B$2:B$4))</f>
        <v>0</v>
      </c>
      <c r="F104" s="31" t="s">
        <v>180</v>
      </c>
    </row>
    <row r="105" spans="1:7">
      <c r="A105" s="81" t="s">
        <v>294</v>
      </c>
      <c r="B105" s="82">
        <v>1</v>
      </c>
      <c r="C105" s="82" t="s">
        <v>212</v>
      </c>
      <c r="D105" s="83">
        <f>IF(B105=0,0,-1)</f>
        <v>-1</v>
      </c>
      <c r="F105" s="31" t="s">
        <v>298</v>
      </c>
    </row>
    <row r="106" spans="1:7">
      <c r="A106" s="84" t="s">
        <v>296</v>
      </c>
      <c r="B106" s="85">
        <v>1</v>
      </c>
      <c r="C106" s="85" t="s">
        <v>295</v>
      </c>
      <c r="D106" s="86">
        <f>IF(B106=0,0,-1)</f>
        <v>-1</v>
      </c>
      <c r="F106" s="31" t="s">
        <v>12</v>
      </c>
    </row>
    <row r="107" spans="1:7">
      <c r="A107" s="81" t="s">
        <v>297</v>
      </c>
      <c r="B107" s="82">
        <v>0</v>
      </c>
      <c r="C107" s="82" t="s">
        <v>295</v>
      </c>
      <c r="D107" s="83">
        <f>IF(B107=0,0,-1)</f>
        <v>0</v>
      </c>
      <c r="F107" s="31" t="s">
        <v>299</v>
      </c>
    </row>
    <row r="108" spans="1:7">
      <c r="A108" s="84" t="s">
        <v>219</v>
      </c>
      <c r="B108" s="85">
        <v>0</v>
      </c>
      <c r="C108" s="85" t="s">
        <v>295</v>
      </c>
      <c r="D108" s="86">
        <f>IF(B108=0,0,LOOKUP(B108,Tables!$C$2:$C$21,Tables!$D$2:$D$21))</f>
        <v>0</v>
      </c>
      <c r="F108" s="31" t="s">
        <v>300</v>
      </c>
    </row>
    <row r="109" spans="1:7">
      <c r="A109" s="81" t="s">
        <v>266</v>
      </c>
      <c r="B109" s="82">
        <v>5</v>
      </c>
      <c r="C109" s="82" t="str">
        <f>IF(B109=0,"-",IF(B109=1,"Meter Radius","Meters Radius"))</f>
        <v>Meters Radius</v>
      </c>
      <c r="D109" s="83">
        <f>IF(B109=0,0,IF(B108=0,LOOKUP(B109,Tables!E$2:E$21,Tables!F$2:F$21),"Cannot have both"))</f>
        <v>3</v>
      </c>
      <c r="F109" s="31" t="s">
        <v>177</v>
      </c>
    </row>
    <row r="110" spans="1:7">
      <c r="A110" s="84" t="s">
        <v>269</v>
      </c>
      <c r="B110" s="85" t="s">
        <v>407</v>
      </c>
      <c r="C110" s="85" t="s">
        <v>295</v>
      </c>
      <c r="D110" s="86">
        <f>IF(B110="Full",0,IF(B110="Partial",2,IF(B110="None",5,"ERROR!")))</f>
        <v>5</v>
      </c>
      <c r="F110" s="31" t="s">
        <v>149</v>
      </c>
    </row>
    <row r="111" spans="1:7">
      <c r="A111" s="81" t="s">
        <v>267</v>
      </c>
      <c r="B111" s="82" t="s">
        <v>246</v>
      </c>
      <c r="C111" s="82"/>
      <c r="D111" s="83">
        <f>IF(B111="Touch",1,IF(B111="Self",1,LOOKUP(B111,Tables!$G$2:$G$21,Tables!$H$2:$H$21)))</f>
        <v>1</v>
      </c>
      <c r="F111" s="31" t="s">
        <v>321</v>
      </c>
    </row>
    <row r="112" spans="1:7">
      <c r="A112" s="84" t="s">
        <v>268</v>
      </c>
      <c r="B112" s="85">
        <v>5</v>
      </c>
      <c r="C112" s="85" t="s">
        <v>322</v>
      </c>
      <c r="D112" s="87">
        <f>IF(B112="Instantaneous",1,IF(B112="Permanent",14,IF(C112="Round",LOOKUP(B112,Tables!$J$2:$J$10,Tables!$K$2:$K$10),IF(C112="Minute",LOOKUP(B112,Tables!$J$11:$J$15,Tables!K$11:K$15),IF(C112="Hour",7,LOOKUP(C112,Tables!$I$16:$I$20,Tables!$K$16:$K$20))))))</f>
        <v>3</v>
      </c>
    </row>
    <row r="113" spans="1:7">
      <c r="A113" s="81" t="s">
        <v>250</v>
      </c>
      <c r="B113" s="82" t="str">
        <f>D101</f>
        <v>Physical</v>
      </c>
      <c r="C113" s="82" t="s">
        <v>295</v>
      </c>
      <c r="D113" s="83">
        <f>LOOKUP(B113,Tables!$N$2:$N$9,Tables!$O$2:$O$9)</f>
        <v>3</v>
      </c>
      <c r="F113" s="77" t="s">
        <v>287</v>
      </c>
    </row>
    <row r="114" spans="1:7">
      <c r="A114" s="84" t="s">
        <v>202</v>
      </c>
      <c r="B114" s="85" t="s">
        <v>338</v>
      </c>
      <c r="C114" s="85" t="s">
        <v>295</v>
      </c>
      <c r="D114" s="86">
        <f>LOOKUP(B114,Tables!$P$2:$P$5,Tables!$Q$2:$Q$5)</f>
        <v>2</v>
      </c>
      <c r="F114" s="88" t="s">
        <v>407</v>
      </c>
    </row>
    <row r="115" spans="1:7" ht="13" thickBot="1">
      <c r="A115" s="89" t="s">
        <v>251</v>
      </c>
      <c r="B115" s="90">
        <v>10</v>
      </c>
      <c r="C115" s="90" t="str">
        <f>IF(SUM(B105:B107)&gt;0,"+"&amp;SUM(B105:B107),0)</f>
        <v>+2</v>
      </c>
      <c r="D115" s="91">
        <f>B115</f>
        <v>10</v>
      </c>
      <c r="F115" s="88" t="s">
        <v>338</v>
      </c>
    </row>
    <row r="116" spans="1:7">
      <c r="A116" s="73" t="s">
        <v>222</v>
      </c>
      <c r="B116" s="76"/>
      <c r="C116" s="76"/>
      <c r="D116" s="76">
        <f>IF(SUM(D104:D115)&lt;1,1,(SUM(D104:D115)))</f>
        <v>25</v>
      </c>
      <c r="F116" s="88" t="s">
        <v>166</v>
      </c>
    </row>
    <row r="117" spans="1:7" ht="12" customHeight="1">
      <c r="B117" s="75"/>
      <c r="C117" s="75"/>
      <c r="D117" s="75"/>
      <c r="E117" s="75"/>
      <c r="F117" s="31" t="s">
        <v>336</v>
      </c>
    </row>
    <row r="118" spans="1:7">
      <c r="A118" s="60" t="s">
        <v>221</v>
      </c>
      <c r="B118" s="92" t="str">
        <f>B115+C115&amp;"d6"</f>
        <v>12d6</v>
      </c>
      <c r="C118" s="60" t="s">
        <v>223</v>
      </c>
      <c r="D118" s="75"/>
      <c r="E118" s="75"/>
    </row>
    <row r="119" spans="1:7">
      <c r="A119" s="60" t="s">
        <v>332</v>
      </c>
      <c r="B119" s="92">
        <f t="shared" ref="B119:B120" si="3">IF(G119=0,1,G119)</f>
        <v>25</v>
      </c>
      <c r="C119" s="60" t="s">
        <v>204</v>
      </c>
      <c r="D119" s="75"/>
      <c r="E119" s="75"/>
      <c r="F119" s="93" t="s">
        <v>187</v>
      </c>
      <c r="G119" s="94">
        <f>IF(Calculator!$F$3&gt;0,LOOKUP(Calculator!$F$3,Tables!$R$2:R$21,Tables!$U$2:$U$21)+D116,LOOKUP(Calculator!$F$2,Tables!$R$2:$R$21,Tables!$U$2:$U$21)+D116)</f>
        <v>25</v>
      </c>
    </row>
    <row r="120" spans="1:7">
      <c r="A120" s="60" t="s">
        <v>188</v>
      </c>
      <c r="B120" s="92">
        <f t="shared" si="3"/>
        <v>25</v>
      </c>
      <c r="C120" s="60" t="s">
        <v>365</v>
      </c>
      <c r="D120" s="75"/>
      <c r="E120" s="75"/>
      <c r="F120" s="93" t="s">
        <v>189</v>
      </c>
      <c r="G120" s="94">
        <f>IF(Calculator!$F$3&gt;0,LOOKUP(Calculator!$F$3,Tables!$R$2:R$21,Tables!$S$2:$S$21)+D116,LOOKUP(Calculator!$F$2,Tables!$R$2:$R$21,Tables!$S$2:$S$21)+D116)</f>
        <v>25</v>
      </c>
    </row>
    <row r="121" spans="1:7">
      <c r="A121" s="60" t="s">
        <v>261</v>
      </c>
      <c r="B121" s="95">
        <f>ROUND(D116/5,0)</f>
        <v>5</v>
      </c>
      <c r="C121" s="60" t="s">
        <v>190</v>
      </c>
      <c r="D121" s="75"/>
      <c r="E121" s="75"/>
      <c r="G121" s="75"/>
    </row>
    <row r="122" spans="1:7">
      <c r="A122" s="60" t="s">
        <v>191</v>
      </c>
      <c r="B122" s="92">
        <f>IF(G122=0,1,G122)</f>
        <v>5</v>
      </c>
      <c r="C122" s="60" t="s">
        <v>363</v>
      </c>
      <c r="D122" s="75"/>
      <c r="E122" s="75"/>
      <c r="F122" s="93" t="s">
        <v>141</v>
      </c>
      <c r="G122" s="94">
        <f>IF(Calculator!$F$3&gt;0,LOOKUP(Calculator!$F$3,Tables!$R$2:$R$21,Tables!$T$2:$T$21)+B121,LOOKUP(Calculator!$F$2,Tables!$R$2:$R$21,Tables!$T$2:$T$21)+B121)</f>
        <v>5</v>
      </c>
    </row>
    <row r="123" spans="1:7">
      <c r="A123" s="60" t="s">
        <v>210</v>
      </c>
      <c r="B123" s="95" t="str">
        <f>B110</f>
        <v>None</v>
      </c>
      <c r="C123" s="60" t="s">
        <v>240</v>
      </c>
    </row>
    <row r="124" spans="1:7">
      <c r="B124" s="96"/>
    </row>
    <row r="125" spans="1:7" ht="144" customHeight="1">
      <c r="A125" s="119" t="s">
        <v>145</v>
      </c>
      <c r="B125" s="116"/>
      <c r="C125" s="116"/>
      <c r="D125" s="116"/>
      <c r="E125" s="118"/>
    </row>
    <row r="126" spans="1:7">
      <c r="A126" s="73" t="s">
        <v>382</v>
      </c>
      <c r="B126" s="75" t="s">
        <v>152</v>
      </c>
      <c r="C126" s="74" t="s">
        <v>356</v>
      </c>
      <c r="D126" s="60" t="s">
        <v>232</v>
      </c>
    </row>
    <row r="127" spans="1:7" ht="12" customHeight="1">
      <c r="B127" s="75"/>
      <c r="C127" s="75"/>
      <c r="D127" s="75"/>
    </row>
    <row r="128" spans="1:7" ht="13" thickBot="1">
      <c r="A128" s="73" t="s">
        <v>358</v>
      </c>
      <c r="B128" s="76" t="s">
        <v>359</v>
      </c>
      <c r="C128" s="76" t="s">
        <v>205</v>
      </c>
      <c r="D128" s="76" t="s">
        <v>316</v>
      </c>
      <c r="F128" s="77" t="s">
        <v>317</v>
      </c>
    </row>
    <row r="129" spans="1:7">
      <c r="A129" s="78" t="s">
        <v>357</v>
      </c>
      <c r="B129" s="79" t="s">
        <v>230</v>
      </c>
      <c r="C129" s="79" t="s">
        <v>295</v>
      </c>
      <c r="D129" s="80">
        <f>IF(B129=0,0,LOOKUP(B129,Tables!A$2:A$4,Tables!B$2:B$4))</f>
        <v>0</v>
      </c>
      <c r="F129" s="31" t="s">
        <v>180</v>
      </c>
    </row>
    <row r="130" spans="1:7">
      <c r="A130" s="81" t="s">
        <v>294</v>
      </c>
      <c r="B130" s="82">
        <v>1</v>
      </c>
      <c r="C130" s="82" t="s">
        <v>212</v>
      </c>
      <c r="D130" s="83">
        <f>IF(B130=0,0,-1)</f>
        <v>-1</v>
      </c>
      <c r="F130" s="31" t="s">
        <v>298</v>
      </c>
    </row>
    <row r="131" spans="1:7">
      <c r="A131" s="84" t="s">
        <v>296</v>
      </c>
      <c r="B131" s="85">
        <v>1</v>
      </c>
      <c r="C131" s="85" t="s">
        <v>295</v>
      </c>
      <c r="D131" s="86">
        <f>IF(B131=0,0,-1)</f>
        <v>-1</v>
      </c>
      <c r="F131" s="31" t="s">
        <v>12</v>
      </c>
    </row>
    <row r="132" spans="1:7">
      <c r="A132" s="81" t="s">
        <v>297</v>
      </c>
      <c r="B132" s="82">
        <v>1</v>
      </c>
      <c r="C132" s="82" t="s">
        <v>295</v>
      </c>
      <c r="D132" s="83">
        <f>IF(B132=0,0,-1)</f>
        <v>-1</v>
      </c>
      <c r="F132" s="31" t="s">
        <v>299</v>
      </c>
    </row>
    <row r="133" spans="1:7">
      <c r="A133" s="84" t="s">
        <v>219</v>
      </c>
      <c r="B133" s="85">
        <v>1</v>
      </c>
      <c r="C133" s="85" t="s">
        <v>295</v>
      </c>
      <c r="D133" s="86">
        <f>IF(B133=0,0,LOOKUP(B133,Tables!$C$2:$C$21,Tables!$D$2:$D$21))</f>
        <v>1</v>
      </c>
      <c r="F133" s="31" t="s">
        <v>300</v>
      </c>
    </row>
    <row r="134" spans="1:7">
      <c r="A134" s="81" t="s">
        <v>266</v>
      </c>
      <c r="B134" s="82">
        <v>0</v>
      </c>
      <c r="C134" s="82" t="str">
        <f>IF(B134=0,"-",IF(B134=1,"Meter Radius","Meters Radius"))</f>
        <v>-</v>
      </c>
      <c r="D134" s="83">
        <f>IF(B134=0,0,IF(B133=0,LOOKUP(B134,Tables!E$2:E$21,Tables!F$2:F$21),"Cannot have both"))</f>
        <v>0</v>
      </c>
      <c r="F134" s="31" t="s">
        <v>177</v>
      </c>
    </row>
    <row r="135" spans="1:7">
      <c r="A135" s="84" t="s">
        <v>269</v>
      </c>
      <c r="B135" s="85" t="s">
        <v>407</v>
      </c>
      <c r="C135" s="85" t="s">
        <v>295</v>
      </c>
      <c r="D135" s="86">
        <f>IF(B135="Full",0,IF(B135="Partial",2,IF(B135="None",5,"ERROR!")))</f>
        <v>5</v>
      </c>
      <c r="F135" s="31" t="s">
        <v>149</v>
      </c>
    </row>
    <row r="136" spans="1:7">
      <c r="A136" s="81" t="s">
        <v>267</v>
      </c>
      <c r="B136" s="82">
        <v>10</v>
      </c>
      <c r="C136" s="82" t="str">
        <f>IF(B136=0,"-",IF(B136="Touch","-",IF(B136=1,"Meter","Meters")))</f>
        <v>Meters</v>
      </c>
      <c r="D136" s="83">
        <f>IF(B136="Touch",1,IF(B136="Self",1,LOOKUP(B136,Tables!$G$2:$G$21,Tables!$H$2:$H$21)))</f>
        <v>3</v>
      </c>
      <c r="F136" s="31" t="s">
        <v>321</v>
      </c>
    </row>
    <row r="137" spans="1:7">
      <c r="A137" s="84" t="s">
        <v>268</v>
      </c>
      <c r="B137" s="85" t="s">
        <v>244</v>
      </c>
      <c r="C137" s="85" t="s">
        <v>295</v>
      </c>
      <c r="D137" s="87">
        <f>IF(B137="Instantaneous",1,IF(B137="Permanent",14,IF(C137="Round",LOOKUP(B137,Tables!$J$2:$J$10,Tables!$K$2:$K$10),IF(C137="Minute",LOOKUP(B137,Tables!$J$11:$J$15,Tables!K$11:K$15),IF(C137="Hour",7,LOOKUP(C137,Tables!$I$16:$I$20,Tables!$K$16:$K$20))))))</f>
        <v>1</v>
      </c>
    </row>
    <row r="138" spans="1:7">
      <c r="A138" s="81" t="s">
        <v>250</v>
      </c>
      <c r="B138" s="82" t="str">
        <f>D126</f>
        <v>Physical</v>
      </c>
      <c r="C138" s="82" t="s">
        <v>295</v>
      </c>
      <c r="D138" s="83">
        <f>LOOKUP(B138,Tables!$N$2:$N$9,Tables!$O$2:$O$9)</f>
        <v>3</v>
      </c>
      <c r="F138" s="77" t="s">
        <v>287</v>
      </c>
    </row>
    <row r="139" spans="1:7">
      <c r="A139" s="84" t="s">
        <v>202</v>
      </c>
      <c r="B139" s="85" t="s">
        <v>407</v>
      </c>
      <c r="C139" s="85" t="s">
        <v>295</v>
      </c>
      <c r="D139" s="86">
        <f>LOOKUP(B139,Tables!$P$2:$P$5,Tables!$Q$2:$Q$5)</f>
        <v>-4</v>
      </c>
      <c r="F139" s="88" t="s">
        <v>407</v>
      </c>
    </row>
    <row r="140" spans="1:7" ht="13" thickBot="1">
      <c r="A140" s="89" t="s">
        <v>251</v>
      </c>
      <c r="B140" s="90">
        <v>1</v>
      </c>
      <c r="C140" s="90" t="str">
        <f>IF(SUM(B130:B132)&gt;0,"+"&amp;SUM(B130:B132),0)</f>
        <v>+3</v>
      </c>
      <c r="D140" s="91">
        <f>B140</f>
        <v>1</v>
      </c>
      <c r="F140" s="88" t="s">
        <v>338</v>
      </c>
    </row>
    <row r="141" spans="1:7">
      <c r="A141" s="73" t="s">
        <v>222</v>
      </c>
      <c r="B141" s="76"/>
      <c r="C141" s="76"/>
      <c r="D141" s="76">
        <f>IF(SUM(D129:D140)&lt;1,1,(SUM(D129:D140)))</f>
        <v>7</v>
      </c>
      <c r="F141" s="88" t="s">
        <v>166</v>
      </c>
    </row>
    <row r="142" spans="1:7" ht="12" customHeight="1">
      <c r="B142" s="75"/>
      <c r="C142" s="75"/>
      <c r="D142" s="75"/>
      <c r="E142" s="75"/>
      <c r="F142" s="31" t="s">
        <v>336</v>
      </c>
    </row>
    <row r="143" spans="1:7">
      <c r="A143" s="60" t="s">
        <v>221</v>
      </c>
      <c r="B143" s="92" t="str">
        <f>B140+C140&amp;"d6"</f>
        <v>4d6</v>
      </c>
      <c r="C143" s="60" t="s">
        <v>223</v>
      </c>
      <c r="D143" s="75"/>
      <c r="E143" s="75"/>
    </row>
    <row r="144" spans="1:7">
      <c r="A144" s="60" t="s">
        <v>332</v>
      </c>
      <c r="B144" s="92">
        <f t="shared" ref="B144:B145" si="4">IF(G144=0,1,G144)</f>
        <v>7</v>
      </c>
      <c r="C144" s="60" t="s">
        <v>204</v>
      </c>
      <c r="D144" s="75"/>
      <c r="E144" s="75"/>
      <c r="F144" s="93" t="s">
        <v>187</v>
      </c>
      <c r="G144" s="94">
        <f>IF(Calculator!$F$3&gt;0,LOOKUP(Calculator!$F$3,Tables!$R$2:R$21,Tables!$U$2:$U$21)+D141,LOOKUP(Calculator!$F$2,Tables!$R$2:$R$21,Tables!$U$2:$U$21)+D141)</f>
        <v>7</v>
      </c>
    </row>
    <row r="145" spans="1:7">
      <c r="A145" s="60" t="s">
        <v>188</v>
      </c>
      <c r="B145" s="92">
        <f t="shared" si="4"/>
        <v>7</v>
      </c>
      <c r="C145" s="60" t="s">
        <v>365</v>
      </c>
      <c r="D145" s="75"/>
      <c r="E145" s="75"/>
      <c r="F145" s="93" t="s">
        <v>189</v>
      </c>
      <c r="G145" s="94">
        <f>IF(Calculator!$F$3&gt;0,LOOKUP(Calculator!$F$3,Tables!$R$2:R$21,Tables!$S$2:$S$21)+D141,LOOKUP(Calculator!$F$2,Tables!$R$2:$R$21,Tables!$S$2:$S$21)+D141)</f>
        <v>7</v>
      </c>
    </row>
    <row r="146" spans="1:7">
      <c r="A146" s="60" t="s">
        <v>261</v>
      </c>
      <c r="B146" s="95">
        <f>ROUND(D141/5,0)</f>
        <v>1</v>
      </c>
      <c r="C146" s="60" t="s">
        <v>190</v>
      </c>
      <c r="D146" s="75"/>
      <c r="E146" s="75"/>
      <c r="G146" s="75"/>
    </row>
    <row r="147" spans="1:7">
      <c r="A147" s="60" t="s">
        <v>191</v>
      </c>
      <c r="B147" s="92">
        <f>IF(G147=0,1,G147)</f>
        <v>1</v>
      </c>
      <c r="C147" s="60" t="s">
        <v>363</v>
      </c>
      <c r="D147" s="75"/>
      <c r="E147" s="75"/>
      <c r="F147" s="93" t="s">
        <v>141</v>
      </c>
      <c r="G147" s="94">
        <f>IF(Calculator!$F$3&gt;0,LOOKUP(Calculator!$F$3,Tables!$R$2:$R$21,Tables!$T$2:$T$21)+B146,LOOKUP(Calculator!$F$2,Tables!$R$2:$R$21,Tables!$T$2:$T$21)+B146)</f>
        <v>1</v>
      </c>
    </row>
    <row r="148" spans="1:7">
      <c r="A148" s="60" t="s">
        <v>210</v>
      </c>
      <c r="B148" s="95" t="str">
        <f>B135</f>
        <v>None</v>
      </c>
      <c r="C148" s="60" t="s">
        <v>240</v>
      </c>
    </row>
    <row r="149" spans="1:7" ht="12" customHeight="1">
      <c r="B149" s="96"/>
    </row>
    <row r="150" spans="1:7" ht="144" customHeight="1">
      <c r="A150" s="116" t="s">
        <v>194</v>
      </c>
      <c r="B150" s="116"/>
      <c r="C150" s="116"/>
      <c r="D150" s="116"/>
      <c r="E150" s="118"/>
    </row>
    <row r="151" spans="1:7" ht="12" customHeight="1">
      <c r="A151" s="73" t="s">
        <v>343</v>
      </c>
      <c r="B151" s="75" t="s">
        <v>521</v>
      </c>
      <c r="C151" s="74" t="s">
        <v>356</v>
      </c>
      <c r="D151" s="60" t="s">
        <v>522</v>
      </c>
    </row>
    <row r="152" spans="1:7" ht="12" customHeight="1">
      <c r="B152" s="75"/>
      <c r="C152" s="75"/>
      <c r="D152" s="75"/>
    </row>
    <row r="153" spans="1:7" ht="12" customHeight="1" thickBot="1">
      <c r="A153" s="73" t="s">
        <v>358</v>
      </c>
      <c r="B153" s="76" t="s">
        <v>359</v>
      </c>
      <c r="C153" s="76" t="s">
        <v>205</v>
      </c>
      <c r="D153" s="76" t="s">
        <v>79</v>
      </c>
      <c r="F153" s="77" t="s">
        <v>285</v>
      </c>
    </row>
    <row r="154" spans="1:7" ht="12" customHeight="1">
      <c r="A154" s="78" t="s">
        <v>357</v>
      </c>
      <c r="B154" s="79" t="s">
        <v>95</v>
      </c>
      <c r="C154" s="79" t="s">
        <v>295</v>
      </c>
      <c r="D154" s="80">
        <f>IF(B154=0,0,LOOKUP(B154,Tables!A$2:A$4,Tables!B$2:B$4))</f>
        <v>0</v>
      </c>
      <c r="F154" s="31" t="s">
        <v>180</v>
      </c>
    </row>
    <row r="155" spans="1:7" ht="12" customHeight="1">
      <c r="A155" s="81" t="s">
        <v>294</v>
      </c>
      <c r="B155" s="82">
        <v>1</v>
      </c>
      <c r="C155" s="82" t="s">
        <v>200</v>
      </c>
      <c r="D155" s="83">
        <f>IF(B155=0,0,-1)</f>
        <v>-1</v>
      </c>
      <c r="F155" s="31" t="s">
        <v>298</v>
      </c>
    </row>
    <row r="156" spans="1:7" ht="12" customHeight="1">
      <c r="A156" s="84" t="s">
        <v>296</v>
      </c>
      <c r="B156" s="85">
        <v>1</v>
      </c>
      <c r="C156" s="85" t="s">
        <v>295</v>
      </c>
      <c r="D156" s="86">
        <f>IF(B156=0,0,-1)</f>
        <v>-1</v>
      </c>
      <c r="F156" s="31" t="s">
        <v>12</v>
      </c>
    </row>
    <row r="157" spans="1:7" ht="12" customHeight="1">
      <c r="A157" s="81" t="s">
        <v>297</v>
      </c>
      <c r="B157" s="82">
        <v>1</v>
      </c>
      <c r="C157" s="82" t="s">
        <v>295</v>
      </c>
      <c r="D157" s="83">
        <f>IF(B157=0,0,-1)</f>
        <v>-1</v>
      </c>
      <c r="F157" s="31" t="s">
        <v>299</v>
      </c>
    </row>
    <row r="158" spans="1:7" ht="12" customHeight="1">
      <c r="A158" s="84" t="s">
        <v>219</v>
      </c>
      <c r="B158" s="85">
        <v>0</v>
      </c>
      <c r="C158" s="85" t="s">
        <v>295</v>
      </c>
      <c r="D158" s="86">
        <f>IF(B158=0,0,LOOKUP(B158,Tables!$C$2:$C$21,Tables!$D$2:$D$21))</f>
        <v>0</v>
      </c>
      <c r="F158" s="31" t="s">
        <v>300</v>
      </c>
    </row>
    <row r="159" spans="1:7" ht="12" customHeight="1">
      <c r="A159" s="81" t="s">
        <v>266</v>
      </c>
      <c r="B159" s="82">
        <v>10</v>
      </c>
      <c r="C159" s="82" t="str">
        <f>IF(B159=0,"-",IF(B159=1,"Meter Radius","Meters Radius"))</f>
        <v>Meters Radius</v>
      </c>
      <c r="D159" s="83">
        <f>IF(B159=0,0,IF(B158=0,LOOKUP(B159,Tables!E$2:E$21,Tables!F$2:F$21),"Cannot have both"))</f>
        <v>5</v>
      </c>
      <c r="F159" s="31" t="s">
        <v>110</v>
      </c>
    </row>
    <row r="160" spans="1:7" ht="12" customHeight="1">
      <c r="A160" s="84" t="s">
        <v>269</v>
      </c>
      <c r="B160" s="85" t="s">
        <v>243</v>
      </c>
      <c r="C160" s="85" t="s">
        <v>295</v>
      </c>
      <c r="D160" s="86">
        <f>IF(B160="Full",0,IF(B160="Partial",2,IF(B160="None",5,"ERROR!")))</f>
        <v>5</v>
      </c>
      <c r="F160" s="31" t="s">
        <v>144</v>
      </c>
    </row>
    <row r="161" spans="1:7" ht="12" customHeight="1">
      <c r="A161" s="81" t="s">
        <v>267</v>
      </c>
      <c r="B161" s="82">
        <v>10</v>
      </c>
      <c r="C161" s="82" t="str">
        <f>IF(B161=0,"-",IF(B161="Touch","-",IF(B161=1,"Meter","Meters")))</f>
        <v>Meters</v>
      </c>
      <c r="D161" s="83">
        <f>IF(B161="Touch",1,IF(B161="Self",1,LOOKUP(B161,Tables!$G$2:$G$21,Tables!$H$2:$H$21)))</f>
        <v>3</v>
      </c>
      <c r="F161" s="31" t="s">
        <v>101</v>
      </c>
    </row>
    <row r="162" spans="1:7" ht="12" customHeight="1">
      <c r="A162" s="84" t="s">
        <v>268</v>
      </c>
      <c r="B162" s="85">
        <v>10</v>
      </c>
      <c r="C162" s="85" t="s">
        <v>323</v>
      </c>
      <c r="D162" s="87">
        <f>IF(B162="Instantaneous",1,IF(B162="Permanent",14,IF(C162="Round",LOOKUP(B162,Tables!$J$2:$J$10,Tables!$K$2:$K$10),IF(C162="Minute",LOOKUP(B162,Tables!$J$11:$J$15,Tables!K$11:K$15),IF(C162="Hour",7,LOOKUP(C162,Tables!$I$16:$I$20,Tables!$K$16:$K$20))))))</f>
        <v>4</v>
      </c>
      <c r="F162" s="98"/>
    </row>
    <row r="163" spans="1:7" ht="12" customHeight="1">
      <c r="A163" s="81" t="s">
        <v>250</v>
      </c>
      <c r="B163" s="82" t="str">
        <f>D151</f>
        <v>Physical</v>
      </c>
      <c r="C163" s="82" t="s">
        <v>295</v>
      </c>
      <c r="D163" s="83">
        <f>LOOKUP(B163,Tables!$N$2:$N$9,Tables!$O$2:$O$9)</f>
        <v>3</v>
      </c>
      <c r="F163" s="77" t="s">
        <v>287</v>
      </c>
    </row>
    <row r="164" spans="1:7" ht="12" customHeight="1">
      <c r="A164" s="84" t="s">
        <v>175</v>
      </c>
      <c r="B164" s="85" t="s">
        <v>243</v>
      </c>
      <c r="C164" s="85" t="s">
        <v>295</v>
      </c>
      <c r="D164" s="86">
        <f>LOOKUP(B164,Tables!$P$2:$P$5,Tables!$Q$2:$Q$5)</f>
        <v>-4</v>
      </c>
      <c r="F164" s="88" t="s">
        <v>243</v>
      </c>
    </row>
    <row r="165" spans="1:7" ht="12" customHeight="1" thickBot="1">
      <c r="A165" s="89" t="s">
        <v>251</v>
      </c>
      <c r="B165" s="90">
        <v>1</v>
      </c>
      <c r="C165" s="90" t="str">
        <f>IF(SUM(B155:B157)&gt;0,"+"&amp;SUM(B155:B157),0)</f>
        <v>+3</v>
      </c>
      <c r="D165" s="91">
        <f>B165</f>
        <v>1</v>
      </c>
      <c r="F165" s="88" t="s">
        <v>81</v>
      </c>
    </row>
    <row r="166" spans="1:7" ht="12" customHeight="1">
      <c r="A166" s="73" t="s">
        <v>222</v>
      </c>
      <c r="B166" s="76"/>
      <c r="C166" s="76"/>
      <c r="D166" s="76">
        <f>IF(SUM(D154:D165)&lt;1,1,(SUM(D154:D165)))</f>
        <v>14</v>
      </c>
      <c r="F166" s="88" t="s">
        <v>85</v>
      </c>
    </row>
    <row r="167" spans="1:7" ht="12" customHeight="1">
      <c r="B167" s="75"/>
      <c r="C167" s="75"/>
      <c r="D167" s="75"/>
      <c r="E167" s="75"/>
      <c r="F167" s="31" t="s">
        <v>83</v>
      </c>
      <c r="G167" s="75"/>
    </row>
    <row r="168" spans="1:7" ht="12" customHeight="1">
      <c r="A168" s="60" t="s">
        <v>221</v>
      </c>
      <c r="B168" s="92" t="str">
        <f>B165+C165&amp;"d6"</f>
        <v>4d6</v>
      </c>
      <c r="C168" s="60" t="s">
        <v>223</v>
      </c>
      <c r="D168" s="75"/>
      <c r="E168" s="75"/>
      <c r="F168" s="98"/>
      <c r="G168" s="75"/>
    </row>
    <row r="169" spans="1:7" ht="12" customHeight="1">
      <c r="A169" s="60" t="s">
        <v>79</v>
      </c>
      <c r="B169" s="92">
        <f t="shared" ref="B169:B170" si="5">IF(G169=0,1,G169)</f>
        <v>14</v>
      </c>
      <c r="C169" s="60" t="s">
        <v>204</v>
      </c>
      <c r="D169" s="75"/>
      <c r="E169" s="75"/>
      <c r="F169" s="93" t="s">
        <v>187</v>
      </c>
      <c r="G169" s="94">
        <f>IF(Calculator!$F$3&gt;0,LOOKUP(Calculator!$F$3,Tables!$R$2:R$21,Tables!$U$2:$U$21)+D166,LOOKUP(Calculator!$F$2,Tables!$R$2:$R$21,Tables!$U$2:$U$21)+D166)</f>
        <v>14</v>
      </c>
    </row>
    <row r="170" spans="1:7" ht="12" customHeight="1">
      <c r="A170" s="60" t="s">
        <v>188</v>
      </c>
      <c r="B170" s="92">
        <f t="shared" si="5"/>
        <v>14</v>
      </c>
      <c r="C170" s="60" t="s">
        <v>365</v>
      </c>
      <c r="D170" s="75"/>
      <c r="E170" s="75"/>
      <c r="F170" s="93" t="s">
        <v>189</v>
      </c>
      <c r="G170" s="94">
        <f>IF(Calculator!$F$3&gt;0,LOOKUP(Calculator!$F$3,Tables!$R$2:R$21,Tables!$S$2:$S$21)+D166,LOOKUP(Calculator!$F$2,Tables!$R$2:$R$21,Tables!$S$2:$S$21)+D166)</f>
        <v>14</v>
      </c>
    </row>
    <row r="171" spans="1:7" ht="12" customHeight="1">
      <c r="A171" s="60" t="s">
        <v>261</v>
      </c>
      <c r="B171" s="95">
        <f>ROUND(D166/5,0)</f>
        <v>3</v>
      </c>
      <c r="C171" s="60" t="s">
        <v>190</v>
      </c>
      <c r="D171" s="75"/>
      <c r="E171" s="75"/>
      <c r="F171" s="98"/>
      <c r="G171" s="75"/>
    </row>
    <row r="172" spans="1:7" ht="12" customHeight="1">
      <c r="A172" s="60" t="s">
        <v>191</v>
      </c>
      <c r="B172" s="92">
        <f>IF(G172=0,1,G172)</f>
        <v>3</v>
      </c>
      <c r="C172" s="60" t="s">
        <v>112</v>
      </c>
      <c r="D172" s="75"/>
      <c r="E172" s="75"/>
      <c r="F172" s="93" t="s">
        <v>113</v>
      </c>
      <c r="G172" s="94">
        <f>IF(Calculator!$F$3&gt;0,LOOKUP(Calculator!$F$3,Tables!$R$2:$R$21,Tables!$T$2:$T$21)+B171,LOOKUP(Calculator!$F$2,Tables!$R$2:$R$21,Tables!$T$2:$T$21)+B171)</f>
        <v>3</v>
      </c>
    </row>
    <row r="173" spans="1:7" ht="12" customHeight="1">
      <c r="A173" s="60" t="s">
        <v>210</v>
      </c>
      <c r="B173" s="95" t="str">
        <f>B160</f>
        <v>None</v>
      </c>
      <c r="C173" s="60" t="s">
        <v>240</v>
      </c>
      <c r="D173" s="75"/>
      <c r="E173" s="75"/>
      <c r="F173" s="75"/>
      <c r="G173" s="75"/>
    </row>
    <row r="174" spans="1:7" ht="12" customHeight="1">
      <c r="A174" s="71"/>
      <c r="B174" s="71"/>
      <c r="C174" s="71"/>
      <c r="D174" s="71"/>
    </row>
    <row r="175" spans="1:7" ht="144" customHeight="1">
      <c r="A175" s="116" t="s">
        <v>55</v>
      </c>
      <c r="B175" s="116"/>
      <c r="C175" s="116"/>
      <c r="D175" s="116"/>
      <c r="E175" s="118"/>
    </row>
    <row r="176" spans="1:7" ht="12" customHeight="1">
      <c r="A176" s="73" t="s">
        <v>343</v>
      </c>
      <c r="B176" s="75" t="s">
        <v>503</v>
      </c>
      <c r="C176" s="74" t="s">
        <v>356</v>
      </c>
      <c r="D176" s="60" t="s">
        <v>522</v>
      </c>
    </row>
    <row r="177" spans="1:7" ht="12" customHeight="1">
      <c r="B177" s="75"/>
      <c r="C177" s="75"/>
      <c r="D177" s="75"/>
    </row>
    <row r="178" spans="1:7" ht="12" customHeight="1" thickBot="1">
      <c r="A178" s="73" t="s">
        <v>358</v>
      </c>
      <c r="B178" s="76" t="s">
        <v>359</v>
      </c>
      <c r="C178" s="76" t="s">
        <v>205</v>
      </c>
      <c r="D178" s="76" t="s">
        <v>332</v>
      </c>
      <c r="F178" s="77" t="s">
        <v>285</v>
      </c>
    </row>
    <row r="179" spans="1:7" ht="12" customHeight="1">
      <c r="A179" s="78" t="s">
        <v>357</v>
      </c>
      <c r="B179" s="79" t="s">
        <v>95</v>
      </c>
      <c r="C179" s="79" t="s">
        <v>295</v>
      </c>
      <c r="D179" s="80">
        <f>IF(B179=0,0,LOOKUP(B179,Tables!A$2:A$4,Tables!B$2:B$4))</f>
        <v>0</v>
      </c>
      <c r="F179" s="31" t="s">
        <v>180</v>
      </c>
    </row>
    <row r="180" spans="1:7" ht="12" customHeight="1">
      <c r="A180" s="81" t="s">
        <v>294</v>
      </c>
      <c r="B180" s="82">
        <v>1</v>
      </c>
      <c r="C180" s="82" t="s">
        <v>200</v>
      </c>
      <c r="D180" s="83">
        <f>IF(B180=0,0,-1)</f>
        <v>-1</v>
      </c>
      <c r="F180" s="31" t="s">
        <v>298</v>
      </c>
    </row>
    <row r="181" spans="1:7" ht="12" customHeight="1">
      <c r="A181" s="84" t="s">
        <v>296</v>
      </c>
      <c r="B181" s="85">
        <v>1</v>
      </c>
      <c r="C181" s="85" t="s">
        <v>295</v>
      </c>
      <c r="D181" s="86">
        <f>IF(B181=0,0,-1)</f>
        <v>-1</v>
      </c>
      <c r="F181" s="31" t="s">
        <v>12</v>
      </c>
    </row>
    <row r="182" spans="1:7" ht="12" customHeight="1">
      <c r="A182" s="81" t="s">
        <v>297</v>
      </c>
      <c r="B182" s="82">
        <v>1</v>
      </c>
      <c r="C182" s="82" t="s">
        <v>295</v>
      </c>
      <c r="D182" s="83">
        <f>IF(B182=0,0,-1)</f>
        <v>-1</v>
      </c>
      <c r="F182" s="31" t="s">
        <v>299</v>
      </c>
    </row>
    <row r="183" spans="1:7" ht="12" customHeight="1">
      <c r="A183" s="84" t="s">
        <v>219</v>
      </c>
      <c r="B183" s="85">
        <v>1</v>
      </c>
      <c r="C183" s="85" t="s">
        <v>295</v>
      </c>
      <c r="D183" s="86">
        <f>IF(B183=0,0,LOOKUP(B183,Tables!$C$2:$C$21,Tables!$D$2:$D$21))</f>
        <v>1</v>
      </c>
      <c r="F183" s="31" t="s">
        <v>300</v>
      </c>
    </row>
    <row r="184" spans="1:7" ht="12" customHeight="1">
      <c r="A184" s="81" t="s">
        <v>266</v>
      </c>
      <c r="B184" s="82"/>
      <c r="C184" s="82" t="str">
        <f>IF(B184=0,"-",IF(B184=1,"Meter Radius","Meters Radius"))</f>
        <v>-</v>
      </c>
      <c r="D184" s="83">
        <f>IF(B184=0,0,IF(B183=0,LOOKUP(B184,Tables!E$2:E$21,Tables!F$2:F$21),"Cannot have both"))</f>
        <v>0</v>
      </c>
      <c r="F184" s="31" t="s">
        <v>333</v>
      </c>
    </row>
    <row r="185" spans="1:7" ht="12" customHeight="1">
      <c r="A185" s="84" t="s">
        <v>269</v>
      </c>
      <c r="B185" s="85" t="s">
        <v>243</v>
      </c>
      <c r="C185" s="85" t="s">
        <v>295</v>
      </c>
      <c r="D185" s="86">
        <f>IF(B185="Full",0,IF(B185="Partial",2,IF(B185="None",5,"ERROR!")))</f>
        <v>5</v>
      </c>
      <c r="F185" s="31" t="s">
        <v>144</v>
      </c>
    </row>
    <row r="186" spans="1:7" ht="12" customHeight="1">
      <c r="A186" s="81" t="s">
        <v>267</v>
      </c>
      <c r="B186" s="82">
        <v>50</v>
      </c>
      <c r="C186" s="82" t="str">
        <f>IF(B186=0,"-",IF(B186="Touch","-",IF(B186=1,"Meter","Meters")))</f>
        <v>Meters</v>
      </c>
      <c r="D186" s="83">
        <f>IF(B186="Touch",1,IF(B186="Self",1,LOOKUP(B186,Tables!$G$2:$G$21,Tables!$H$2:$H$21)))</f>
        <v>4</v>
      </c>
      <c r="F186" s="31" t="s">
        <v>321</v>
      </c>
    </row>
    <row r="187" spans="1:7" ht="12" customHeight="1">
      <c r="A187" s="84" t="s">
        <v>268</v>
      </c>
      <c r="B187" s="85">
        <v>3</v>
      </c>
      <c r="C187" s="85" t="s">
        <v>502</v>
      </c>
      <c r="D187" s="87">
        <f>IF(B187="Instantaneous",1,IF(B187="Permanent",14,IF(C187="Round",LOOKUP(B187,Tables!$J$2:$J$10,Tables!$K$2:$K$10),IF(C187="Minute",LOOKUP(B187,Tables!$J$11:$J$15,Tables!K$11:K$15),IF(C187="Hour",7,LOOKUP(C187,Tables!$I$16:$I$20,Tables!$K$16:$K$20))))))</f>
        <v>3</v>
      </c>
      <c r="F187" s="98"/>
    </row>
    <row r="188" spans="1:7" ht="12" customHeight="1">
      <c r="A188" s="81" t="s">
        <v>201</v>
      </c>
      <c r="B188" s="82" t="str">
        <f>D176</f>
        <v>Physical</v>
      </c>
      <c r="C188" s="82" t="s">
        <v>295</v>
      </c>
      <c r="D188" s="83">
        <f>LOOKUP(B188,Tables!$N$2:$N$9,Tables!$O$2:$O$9)</f>
        <v>3</v>
      </c>
      <c r="F188" s="77" t="s">
        <v>287</v>
      </c>
    </row>
    <row r="189" spans="1:7" ht="12" customHeight="1">
      <c r="A189" s="84" t="s">
        <v>202</v>
      </c>
      <c r="B189" s="85" t="s">
        <v>81</v>
      </c>
      <c r="C189" s="85" t="s">
        <v>295</v>
      </c>
      <c r="D189" s="86">
        <f>LOOKUP(B189,Tables!$P$2:$P$5,Tables!$Q$2:$Q$5)</f>
        <v>2</v>
      </c>
      <c r="F189" s="88" t="s">
        <v>335</v>
      </c>
    </row>
    <row r="190" spans="1:7" ht="12" customHeight="1" thickBot="1">
      <c r="A190" s="89" t="s">
        <v>203</v>
      </c>
      <c r="B190" s="90">
        <v>5</v>
      </c>
      <c r="C190" s="90" t="str">
        <f>IF(SUM(B180:B182)&gt;0,"+"&amp;SUM(B180:B182),0)</f>
        <v>+3</v>
      </c>
      <c r="D190" s="91">
        <f>B190</f>
        <v>5</v>
      </c>
      <c r="F190" s="88" t="s">
        <v>338</v>
      </c>
    </row>
    <row r="191" spans="1:7" ht="12" customHeight="1">
      <c r="A191" s="73" t="s">
        <v>222</v>
      </c>
      <c r="B191" s="76"/>
      <c r="C191" s="76"/>
      <c r="D191" s="76">
        <f>IF(SUM(D179:D190)&lt;1,1,(SUM(D179:D190)))</f>
        <v>20</v>
      </c>
      <c r="F191" s="88" t="s">
        <v>337</v>
      </c>
    </row>
    <row r="192" spans="1:7" ht="12" customHeight="1">
      <c r="B192" s="75"/>
      <c r="C192" s="75"/>
      <c r="D192" s="75"/>
      <c r="E192" s="75"/>
      <c r="F192" s="31" t="s">
        <v>336</v>
      </c>
      <c r="G192" s="75"/>
    </row>
    <row r="193" spans="1:7" ht="12" customHeight="1">
      <c r="A193" s="60" t="s">
        <v>221</v>
      </c>
      <c r="B193" s="92" t="str">
        <f>B190+C190&amp;"d6"</f>
        <v>8d6</v>
      </c>
      <c r="C193" s="60" t="s">
        <v>223</v>
      </c>
      <c r="D193" s="75"/>
      <c r="E193" s="75"/>
      <c r="F193" s="98"/>
      <c r="G193" s="75"/>
    </row>
    <row r="194" spans="1:7" ht="12" customHeight="1">
      <c r="A194" s="60" t="s">
        <v>160</v>
      </c>
      <c r="B194" s="92">
        <f t="shared" ref="B194:B195" si="6">IF(G194=0,1,G194)</f>
        <v>20</v>
      </c>
      <c r="C194" s="60" t="s">
        <v>204</v>
      </c>
      <c r="D194" s="75"/>
      <c r="E194" s="75"/>
      <c r="F194" s="93" t="s">
        <v>364</v>
      </c>
      <c r="G194" s="94">
        <f>IF(Calculator!$F$3&gt;0,LOOKUP(Calculator!$F$3,Tables!$R$2:R$21,Tables!$U$2:$U$21)+D191,LOOKUP(Calculator!$F$2,Tables!$R$2:$R$21,Tables!$U$2:$U$21)+D191)</f>
        <v>20</v>
      </c>
    </row>
    <row r="195" spans="1:7" ht="12" customHeight="1">
      <c r="A195" s="60" t="s">
        <v>161</v>
      </c>
      <c r="B195" s="92">
        <f t="shared" si="6"/>
        <v>20</v>
      </c>
      <c r="C195" s="60" t="s">
        <v>365</v>
      </c>
      <c r="D195" s="75"/>
      <c r="E195" s="75"/>
      <c r="F195" s="93" t="s">
        <v>159</v>
      </c>
      <c r="G195" s="94">
        <f>IF(Calculator!$F$3&gt;0,LOOKUP(Calculator!$F$3,Tables!$R$2:R$21,Tables!$S$2:$S$21)+D191,LOOKUP(Calculator!$F$2,Tables!$R$2:$R$21,Tables!$S$2:$S$21)+D191)</f>
        <v>20</v>
      </c>
    </row>
    <row r="196" spans="1:7" ht="12" customHeight="1">
      <c r="A196" s="60" t="s">
        <v>261</v>
      </c>
      <c r="B196" s="95">
        <f>ROUND(D191/5,0)</f>
        <v>4</v>
      </c>
      <c r="C196" s="60" t="s">
        <v>207</v>
      </c>
      <c r="D196" s="75"/>
      <c r="E196" s="75"/>
      <c r="F196" s="98"/>
      <c r="G196" s="75"/>
    </row>
    <row r="197" spans="1:7" ht="12" customHeight="1">
      <c r="A197" s="60" t="s">
        <v>209</v>
      </c>
      <c r="B197" s="92">
        <f>IF(G197=0,1,G197)</f>
        <v>4</v>
      </c>
      <c r="C197" s="60" t="s">
        <v>363</v>
      </c>
      <c r="D197" s="75"/>
      <c r="E197" s="75"/>
      <c r="F197" s="93" t="s">
        <v>208</v>
      </c>
      <c r="G197" s="94">
        <f>IF(Calculator!$F$3&gt;0,LOOKUP(Calculator!$F$3,Tables!$R$2:$R$21,Tables!$T$2:$T$21)+B196,LOOKUP(Calculator!$F$2,Tables!$R$2:$R$21,Tables!$T$2:$T$21)+B196)</f>
        <v>4</v>
      </c>
    </row>
    <row r="198" spans="1:7" ht="12" customHeight="1">
      <c r="A198" s="60" t="s">
        <v>210</v>
      </c>
      <c r="B198" s="95" t="str">
        <f>B185</f>
        <v>None</v>
      </c>
      <c r="C198" s="60" t="s">
        <v>240</v>
      </c>
      <c r="D198" s="75"/>
      <c r="E198" s="75"/>
      <c r="F198" s="75"/>
      <c r="G198" s="75"/>
    </row>
    <row r="199" spans="1:7" ht="12" customHeight="1">
      <c r="A199" s="71"/>
      <c r="B199" s="71"/>
      <c r="C199" s="71"/>
      <c r="D199" s="71"/>
    </row>
    <row r="200" spans="1:7" ht="140" customHeight="1">
      <c r="A200" s="116" t="s">
        <v>534</v>
      </c>
      <c r="B200" s="117"/>
      <c r="C200" s="117"/>
      <c r="D200" s="117"/>
      <c r="E200" s="117"/>
    </row>
    <row r="201" spans="1:7">
      <c r="A201" s="73" t="s">
        <v>382</v>
      </c>
      <c r="B201" s="75" t="s">
        <v>146</v>
      </c>
      <c r="C201" s="74" t="s">
        <v>356</v>
      </c>
      <c r="D201" s="60" t="s">
        <v>143</v>
      </c>
    </row>
    <row r="202" spans="1:7" ht="12" customHeight="1">
      <c r="B202" s="75"/>
      <c r="C202" s="75"/>
      <c r="D202" s="75"/>
    </row>
    <row r="203" spans="1:7" ht="13" thickBot="1">
      <c r="A203" s="73" t="s">
        <v>358</v>
      </c>
      <c r="B203" s="76" t="s">
        <v>359</v>
      </c>
      <c r="C203" s="76" t="s">
        <v>205</v>
      </c>
      <c r="D203" s="76" t="s">
        <v>316</v>
      </c>
      <c r="F203" s="77" t="s">
        <v>317</v>
      </c>
    </row>
    <row r="204" spans="1:7">
      <c r="A204" s="78" t="s">
        <v>357</v>
      </c>
      <c r="B204" s="79" t="s">
        <v>230</v>
      </c>
      <c r="C204" s="79" t="s">
        <v>295</v>
      </c>
      <c r="D204" s="80">
        <f>IF(B204=0,0,LOOKUP(B204,Tables!A$2:A$4,Tables!B$2:B$4))</f>
        <v>0</v>
      </c>
      <c r="F204" s="31" t="s">
        <v>180</v>
      </c>
    </row>
    <row r="205" spans="1:7">
      <c r="A205" s="81" t="s">
        <v>294</v>
      </c>
      <c r="B205" s="82">
        <v>1</v>
      </c>
      <c r="C205" s="82" t="s">
        <v>212</v>
      </c>
      <c r="D205" s="83">
        <f>IF(B205=0,0,-1)</f>
        <v>-1</v>
      </c>
      <c r="F205" s="31" t="s">
        <v>298</v>
      </c>
    </row>
    <row r="206" spans="1:7">
      <c r="A206" s="84" t="s">
        <v>296</v>
      </c>
      <c r="B206" s="85">
        <v>1</v>
      </c>
      <c r="C206" s="85" t="s">
        <v>295</v>
      </c>
      <c r="D206" s="86">
        <f>IF(B206=0,0,-1)</f>
        <v>-1</v>
      </c>
      <c r="F206" s="31" t="s">
        <v>12</v>
      </c>
    </row>
    <row r="207" spans="1:7">
      <c r="A207" s="81" t="s">
        <v>297</v>
      </c>
      <c r="B207" s="82">
        <v>0</v>
      </c>
      <c r="C207" s="82" t="s">
        <v>295</v>
      </c>
      <c r="D207" s="83">
        <f>IF(B207=0,0,-1)</f>
        <v>0</v>
      </c>
      <c r="F207" s="31" t="s">
        <v>299</v>
      </c>
    </row>
    <row r="208" spans="1:7">
      <c r="A208" s="84" t="s">
        <v>219</v>
      </c>
      <c r="B208" s="85">
        <v>0</v>
      </c>
      <c r="C208" s="85" t="s">
        <v>295</v>
      </c>
      <c r="D208" s="86">
        <f>IF(B208=0,0,LOOKUP(B208,Tables!$C$2:$C$21,Tables!$D$2:$D$21))</f>
        <v>0</v>
      </c>
      <c r="F208" s="31" t="s">
        <v>300</v>
      </c>
    </row>
    <row r="209" spans="1:7">
      <c r="A209" s="81" t="s">
        <v>266</v>
      </c>
      <c r="B209" s="82">
        <v>25</v>
      </c>
      <c r="C209" s="82" t="str">
        <f>IF(B209=0,"-",IF(B209=1,"Meter Radius","Meters Radius"))</f>
        <v>Meters Radius</v>
      </c>
      <c r="D209" s="83">
        <f>IF(B209=0,0,IF(B208=0,LOOKUP(B209,Tables!E$2:E$21,Tables!F$2:F$21),"Cannot have both"))</f>
        <v>10</v>
      </c>
      <c r="F209" s="31" t="s">
        <v>177</v>
      </c>
    </row>
    <row r="210" spans="1:7">
      <c r="A210" s="84" t="s">
        <v>269</v>
      </c>
      <c r="B210" s="85" t="s">
        <v>381</v>
      </c>
      <c r="C210" s="85" t="s">
        <v>295</v>
      </c>
      <c r="D210" s="86">
        <f>IF(B210="Full",0,IF(B210="Partial",2,IF(B210="None",5,"ERROR!")))</f>
        <v>0</v>
      </c>
      <c r="F210" s="31" t="s">
        <v>149</v>
      </c>
    </row>
    <row r="211" spans="1:7">
      <c r="A211" s="81" t="s">
        <v>267</v>
      </c>
      <c r="B211" s="82" t="s">
        <v>233</v>
      </c>
      <c r="C211" s="82"/>
      <c r="D211" s="83">
        <f>IF(B211="Touch",1,IF(B211="Self",1,LOOKUP(B211,Tables!$G$2:$G$21,Tables!$H$2:$H$21)))</f>
        <v>1</v>
      </c>
      <c r="F211" s="31" t="s">
        <v>321</v>
      </c>
    </row>
    <row r="212" spans="1:7">
      <c r="A212" s="84" t="s">
        <v>268</v>
      </c>
      <c r="B212" s="85">
        <v>10</v>
      </c>
      <c r="C212" s="85" t="s">
        <v>323</v>
      </c>
      <c r="D212" s="87">
        <f>IF(B212="Instantaneous",1,IF(B212="Permanent",14,IF(C212="Round",LOOKUP(B212,Tables!$J$2:$J$10,Tables!$K$2:$K$10),IF(C212="Minute",LOOKUP(B212,Tables!$J$11:$J$15,Tables!K$11:K$15),IF(C212="Hour",7,LOOKUP(C212,Tables!$I$16:$I$20,Tables!$K$16:$K$20))))))</f>
        <v>4</v>
      </c>
    </row>
    <row r="213" spans="1:7">
      <c r="A213" s="81" t="s">
        <v>250</v>
      </c>
      <c r="B213" s="82" t="s">
        <v>383</v>
      </c>
      <c r="C213" s="82" t="s">
        <v>295</v>
      </c>
      <c r="D213" s="83">
        <f>LOOKUP(B213,Tables!$N$2:$N$9,Tables!$O$2:$O$9)</f>
        <v>1</v>
      </c>
      <c r="F213" s="77" t="s">
        <v>287</v>
      </c>
    </row>
    <row r="214" spans="1:7">
      <c r="A214" s="84" t="s">
        <v>202</v>
      </c>
      <c r="B214" s="85" t="s">
        <v>407</v>
      </c>
      <c r="C214" s="85" t="s">
        <v>295</v>
      </c>
      <c r="D214" s="86">
        <f>LOOKUP(B214,Tables!$P$2:$P$5,Tables!$Q$2:$Q$5)</f>
        <v>-4</v>
      </c>
      <c r="F214" s="88" t="s">
        <v>407</v>
      </c>
    </row>
    <row r="215" spans="1:7" ht="13" thickBot="1">
      <c r="A215" s="89" t="s">
        <v>251</v>
      </c>
      <c r="B215" s="90">
        <v>5</v>
      </c>
      <c r="C215" s="90" t="str">
        <f>IF(SUM(B205:B207)&gt;0,"+"&amp;SUM(B205:B207),0)</f>
        <v>+2</v>
      </c>
      <c r="D215" s="91">
        <f>B215</f>
        <v>5</v>
      </c>
      <c r="F215" s="88" t="s">
        <v>338</v>
      </c>
    </row>
    <row r="216" spans="1:7">
      <c r="A216" s="73" t="s">
        <v>222</v>
      </c>
      <c r="B216" s="76"/>
      <c r="C216" s="76"/>
      <c r="D216" s="76">
        <f>IF(SUM(D204:D215)&lt;1,1,(SUM(D204:D215)))</f>
        <v>15</v>
      </c>
      <c r="F216" s="88" t="s">
        <v>166</v>
      </c>
    </row>
    <row r="217" spans="1:7" ht="12" customHeight="1">
      <c r="B217" s="75"/>
      <c r="C217" s="75"/>
      <c r="D217" s="75"/>
      <c r="E217" s="75"/>
      <c r="F217" s="31" t="s">
        <v>336</v>
      </c>
    </row>
    <row r="218" spans="1:7">
      <c r="A218" s="60" t="s">
        <v>221</v>
      </c>
      <c r="B218" s="92" t="str">
        <f>B215+C215&amp;"d6"</f>
        <v>7d6</v>
      </c>
      <c r="C218" s="60" t="s">
        <v>223</v>
      </c>
      <c r="D218" s="75"/>
      <c r="E218" s="75"/>
    </row>
    <row r="219" spans="1:7">
      <c r="A219" s="60" t="s">
        <v>332</v>
      </c>
      <c r="B219" s="92">
        <f t="shared" ref="B219:B220" si="7">IF(G219=0,1,G219)</f>
        <v>15</v>
      </c>
      <c r="C219" s="60" t="s">
        <v>204</v>
      </c>
      <c r="D219" s="75"/>
      <c r="E219" s="75"/>
      <c r="F219" s="93" t="s">
        <v>187</v>
      </c>
      <c r="G219" s="94">
        <f>IF(Calculator!$F$3&gt;0,LOOKUP(Calculator!$F$3,Tables!$R$2:R$21,Tables!$U$2:$U$21)+D216,LOOKUP(Calculator!$F$2,Tables!$R$2:$R$21,Tables!$U$2:$U$21)+D216)</f>
        <v>15</v>
      </c>
    </row>
    <row r="220" spans="1:7">
      <c r="A220" s="60" t="s">
        <v>188</v>
      </c>
      <c r="B220" s="92">
        <f t="shared" si="7"/>
        <v>15</v>
      </c>
      <c r="C220" s="60" t="s">
        <v>365</v>
      </c>
      <c r="D220" s="75"/>
      <c r="E220" s="75"/>
      <c r="F220" s="93" t="s">
        <v>189</v>
      </c>
      <c r="G220" s="94">
        <f>IF(Calculator!$F$3&gt;0,LOOKUP(Calculator!$F$3,Tables!$R$2:R$21,Tables!$S$2:$S$21)+D216,LOOKUP(Calculator!$F$2,Tables!$R$2:$R$21,Tables!$S$2:$S$21)+D216)</f>
        <v>15</v>
      </c>
    </row>
    <row r="221" spans="1:7">
      <c r="A221" s="60" t="s">
        <v>261</v>
      </c>
      <c r="B221" s="95">
        <f>ROUND(D216/5,0)</f>
        <v>3</v>
      </c>
      <c r="C221" s="60" t="s">
        <v>190</v>
      </c>
      <c r="D221" s="75"/>
      <c r="E221" s="75"/>
      <c r="G221" s="75"/>
    </row>
    <row r="222" spans="1:7">
      <c r="A222" s="60" t="s">
        <v>191</v>
      </c>
      <c r="B222" s="92">
        <f>IF(G222=0,1,G222)</f>
        <v>3</v>
      </c>
      <c r="C222" s="60" t="s">
        <v>363</v>
      </c>
      <c r="D222" s="75"/>
      <c r="E222" s="75"/>
      <c r="F222" s="93" t="s">
        <v>141</v>
      </c>
      <c r="G222" s="94">
        <f>IF(Calculator!$F$3&gt;0,LOOKUP(Calculator!$F$3,Tables!$R$2:$R$21,Tables!$T$2:$T$21)+B221,LOOKUP(Calculator!$F$2,Tables!$R$2:$R$21,Tables!$T$2:$T$21)+B221)</f>
        <v>3</v>
      </c>
    </row>
    <row r="223" spans="1:7">
      <c r="A223" s="60" t="s">
        <v>210</v>
      </c>
      <c r="B223" s="95" t="str">
        <f>B210</f>
        <v>Full</v>
      </c>
      <c r="C223" s="60" t="s">
        <v>240</v>
      </c>
    </row>
    <row r="224" spans="1:7" ht="12" customHeight="1">
      <c r="B224" s="96"/>
    </row>
    <row r="225" spans="1:6" ht="144" customHeight="1">
      <c r="A225" s="119" t="s">
        <v>410</v>
      </c>
      <c r="B225" s="116"/>
      <c r="C225" s="116"/>
      <c r="D225" s="116"/>
      <c r="E225" s="118"/>
    </row>
    <row r="226" spans="1:6">
      <c r="A226" s="73" t="s">
        <v>382</v>
      </c>
      <c r="B226" s="75" t="s">
        <v>147</v>
      </c>
      <c r="C226" s="74" t="s">
        <v>356</v>
      </c>
      <c r="D226" s="60" t="s">
        <v>143</v>
      </c>
    </row>
    <row r="227" spans="1:6">
      <c r="B227" s="75"/>
      <c r="C227" s="75"/>
      <c r="D227" s="75"/>
    </row>
    <row r="228" spans="1:6" ht="13" thickBot="1">
      <c r="A228" s="73" t="s">
        <v>358</v>
      </c>
      <c r="B228" s="76" t="s">
        <v>359</v>
      </c>
      <c r="C228" s="76" t="s">
        <v>205</v>
      </c>
      <c r="D228" s="76" t="s">
        <v>316</v>
      </c>
      <c r="F228" s="77" t="s">
        <v>317</v>
      </c>
    </row>
    <row r="229" spans="1:6">
      <c r="A229" s="78" t="s">
        <v>357</v>
      </c>
      <c r="B229" s="79" t="s">
        <v>230</v>
      </c>
      <c r="C229" s="79" t="s">
        <v>295</v>
      </c>
      <c r="D229" s="80">
        <f>IF(B229=0,0,LOOKUP(B229,Tables!A$2:A$4,Tables!B$2:B$4))</f>
        <v>0</v>
      </c>
      <c r="F229" s="31" t="s">
        <v>180</v>
      </c>
    </row>
    <row r="230" spans="1:6">
      <c r="A230" s="81" t="s">
        <v>294</v>
      </c>
      <c r="B230" s="82">
        <v>1</v>
      </c>
      <c r="C230" s="82" t="s">
        <v>212</v>
      </c>
      <c r="D230" s="83">
        <f>IF(B230=0,0,-1)</f>
        <v>-1</v>
      </c>
      <c r="F230" s="31" t="s">
        <v>298</v>
      </c>
    </row>
    <row r="231" spans="1:6">
      <c r="A231" s="84" t="s">
        <v>296</v>
      </c>
      <c r="B231" s="85">
        <v>1</v>
      </c>
      <c r="C231" s="85" t="s">
        <v>295</v>
      </c>
      <c r="D231" s="86">
        <f>IF(B231=0,0,-1)</f>
        <v>-1</v>
      </c>
      <c r="F231" s="31" t="s">
        <v>12</v>
      </c>
    </row>
    <row r="232" spans="1:6">
      <c r="A232" s="81" t="s">
        <v>297</v>
      </c>
      <c r="B232" s="82">
        <v>0</v>
      </c>
      <c r="C232" s="82" t="s">
        <v>295</v>
      </c>
      <c r="D232" s="83">
        <f>IF(B232=0,0,-1)</f>
        <v>0</v>
      </c>
      <c r="F232" s="31" t="s">
        <v>299</v>
      </c>
    </row>
    <row r="233" spans="1:6">
      <c r="A233" s="84" t="s">
        <v>219</v>
      </c>
      <c r="B233" s="85">
        <v>0</v>
      </c>
      <c r="C233" s="85" t="s">
        <v>295</v>
      </c>
      <c r="D233" s="86">
        <f>IF(B233=0,0,LOOKUP(B233,Tables!$C$2:$C$21,Tables!$D$2:$D$21))</f>
        <v>0</v>
      </c>
      <c r="F233" s="31" t="s">
        <v>300</v>
      </c>
    </row>
    <row r="234" spans="1:6">
      <c r="A234" s="81" t="s">
        <v>266</v>
      </c>
      <c r="B234" s="82">
        <v>25</v>
      </c>
      <c r="C234" s="82" t="str">
        <f>IF(B234=0,"-",IF(B234=1,"Meter Radius","Meters Radius"))</f>
        <v>Meters Radius</v>
      </c>
      <c r="D234" s="83">
        <f>IF(B234=0,0,IF(B233=0,LOOKUP(B234,Tables!E$2:E$21,Tables!F$2:F$21),"Cannot have both"))</f>
        <v>10</v>
      </c>
      <c r="F234" s="31" t="s">
        <v>177</v>
      </c>
    </row>
    <row r="235" spans="1:6">
      <c r="A235" s="84" t="s">
        <v>269</v>
      </c>
      <c r="B235" s="85" t="s">
        <v>381</v>
      </c>
      <c r="C235" s="85" t="s">
        <v>295</v>
      </c>
      <c r="D235" s="86">
        <f>IF(B235="Full",0,IF(B235="Partial",2,IF(B235="None",5,"ERROR!")))</f>
        <v>0</v>
      </c>
      <c r="F235" s="31" t="s">
        <v>149</v>
      </c>
    </row>
    <row r="236" spans="1:6">
      <c r="A236" s="81" t="s">
        <v>267</v>
      </c>
      <c r="B236" s="82" t="s">
        <v>233</v>
      </c>
      <c r="C236" s="82" t="str">
        <f>IF(B236=0,"-",IF(B236="Touch","-",IF(B236=1,"Meter","Meters")))</f>
        <v>-</v>
      </c>
      <c r="D236" s="83">
        <f>IF(B236="Touch",1,IF(B236="Self",1,LOOKUP(B236,Tables!$G$2:$G$21,Tables!$H$2:$H$21)))</f>
        <v>1</v>
      </c>
      <c r="F236" s="31" t="s">
        <v>321</v>
      </c>
    </row>
    <row r="237" spans="1:6">
      <c r="A237" s="84" t="s">
        <v>268</v>
      </c>
      <c r="B237" s="85">
        <v>10</v>
      </c>
      <c r="C237" s="85" t="s">
        <v>323</v>
      </c>
      <c r="D237" s="87">
        <f>IF(B237="Instantaneous",1,IF(B237="Permanent",14,IF(C237="Round",LOOKUP(B237,Tables!$J$2:$J$10,Tables!$K$2:$K$10),IF(C237="Minute",LOOKUP(B237,Tables!$J$11:$J$15,Tables!K$11:K$15),IF(C237="Hour",7,LOOKUP(C237,Tables!$I$16:$I$20,Tables!$K$16:$K$20))))))</f>
        <v>4</v>
      </c>
    </row>
    <row r="238" spans="1:6">
      <c r="A238" s="81" t="s">
        <v>250</v>
      </c>
      <c r="B238" s="82" t="str">
        <f>D226</f>
        <v>Information</v>
      </c>
      <c r="C238" s="82" t="s">
        <v>295</v>
      </c>
      <c r="D238" s="83">
        <f>LOOKUP(B238,Tables!$N$2:$N$9,Tables!$O$2:$O$9)</f>
        <v>1</v>
      </c>
      <c r="F238" s="77" t="s">
        <v>287</v>
      </c>
    </row>
    <row r="239" spans="1:6">
      <c r="A239" s="84" t="s">
        <v>202</v>
      </c>
      <c r="B239" s="85" t="s">
        <v>407</v>
      </c>
      <c r="C239" s="85" t="s">
        <v>295</v>
      </c>
      <c r="D239" s="86">
        <f>LOOKUP(B239,Tables!$P$2:$P$5,Tables!$Q$2:$Q$5)</f>
        <v>-4</v>
      </c>
      <c r="F239" s="88" t="s">
        <v>407</v>
      </c>
    </row>
    <row r="240" spans="1:6" ht="13" thickBot="1">
      <c r="A240" s="89" t="s">
        <v>251</v>
      </c>
      <c r="B240" s="90">
        <v>5</v>
      </c>
      <c r="C240" s="90" t="str">
        <f>IF(SUM(B230:B232)&gt;0,"+"&amp;SUM(B230:B232),0)</f>
        <v>+2</v>
      </c>
      <c r="D240" s="91">
        <f>B240</f>
        <v>5</v>
      </c>
      <c r="F240" s="88" t="s">
        <v>338</v>
      </c>
    </row>
    <row r="241" spans="1:7">
      <c r="A241" s="73" t="s">
        <v>222</v>
      </c>
      <c r="B241" s="76"/>
      <c r="C241" s="76"/>
      <c r="D241" s="76">
        <f>IF(SUM(D229:D240)&lt;1,1,(SUM(D229:D240)))</f>
        <v>15</v>
      </c>
      <c r="F241" s="88" t="s">
        <v>166</v>
      </c>
    </row>
    <row r="242" spans="1:7">
      <c r="B242" s="75"/>
      <c r="C242" s="75"/>
      <c r="D242" s="75"/>
      <c r="E242" s="75"/>
      <c r="F242" s="31" t="s">
        <v>336</v>
      </c>
    </row>
    <row r="243" spans="1:7">
      <c r="A243" s="60" t="s">
        <v>221</v>
      </c>
      <c r="B243" s="92" t="str">
        <f>B240+C240&amp;"d6"</f>
        <v>7d6</v>
      </c>
      <c r="C243" s="60" t="s">
        <v>223</v>
      </c>
      <c r="D243" s="75"/>
      <c r="E243" s="75"/>
    </row>
    <row r="244" spans="1:7">
      <c r="A244" s="60" t="s">
        <v>332</v>
      </c>
      <c r="B244" s="92">
        <f t="shared" ref="B244:B245" si="8">IF(G244=0,1,G244)</f>
        <v>15</v>
      </c>
      <c r="C244" s="60" t="s">
        <v>204</v>
      </c>
      <c r="D244" s="75"/>
      <c r="E244" s="75"/>
      <c r="F244" s="93" t="s">
        <v>187</v>
      </c>
      <c r="G244" s="94">
        <f>IF(Calculator!$F$3&gt;0,LOOKUP(Calculator!$F$3,Tables!$R$2:R$21,Tables!$U$2:$U$21)+D241,LOOKUP(Calculator!$F$2,Tables!$R$2:$R$21,Tables!$U$2:$U$21)+D241)</f>
        <v>15</v>
      </c>
    </row>
    <row r="245" spans="1:7">
      <c r="A245" s="60" t="s">
        <v>188</v>
      </c>
      <c r="B245" s="92">
        <f t="shared" si="8"/>
        <v>15</v>
      </c>
      <c r="C245" s="60" t="s">
        <v>365</v>
      </c>
      <c r="D245" s="75"/>
      <c r="E245" s="75"/>
      <c r="F245" s="93" t="s">
        <v>189</v>
      </c>
      <c r="G245" s="94">
        <f>IF(Calculator!$F$3&gt;0,LOOKUP(Calculator!$F$3,Tables!$R$2:R$21,Tables!$S$2:$S$21)+D241,LOOKUP(Calculator!$F$2,Tables!$R$2:$R$21,Tables!$S$2:$S$21)+D241)</f>
        <v>15</v>
      </c>
    </row>
    <row r="246" spans="1:7">
      <c r="A246" s="60" t="s">
        <v>261</v>
      </c>
      <c r="B246" s="95">
        <f>ROUND(D241/5,0)</f>
        <v>3</v>
      </c>
      <c r="C246" s="60" t="s">
        <v>190</v>
      </c>
      <c r="D246" s="75"/>
      <c r="E246" s="75"/>
      <c r="G246" s="75"/>
    </row>
    <row r="247" spans="1:7">
      <c r="A247" s="60" t="s">
        <v>191</v>
      </c>
      <c r="B247" s="92">
        <f>IF(G247=0,1,G247)</f>
        <v>3</v>
      </c>
      <c r="C247" s="60" t="s">
        <v>363</v>
      </c>
      <c r="D247" s="75"/>
      <c r="E247" s="75"/>
      <c r="F247" s="93" t="s">
        <v>141</v>
      </c>
      <c r="G247" s="94">
        <f>IF(Calculator!$F$3&gt;0,LOOKUP(Calculator!$F$3,Tables!$R$2:$R$21,Tables!$T$2:$T$21)+B246,LOOKUP(Calculator!$F$2,Tables!$R$2:$R$21,Tables!$T$2:$T$21)+B246)</f>
        <v>3</v>
      </c>
    </row>
    <row r="248" spans="1:7">
      <c r="A248" s="60" t="s">
        <v>210</v>
      </c>
      <c r="B248" s="95" t="str">
        <f>B235</f>
        <v>Full</v>
      </c>
      <c r="C248" s="60" t="s">
        <v>240</v>
      </c>
    </row>
    <row r="249" spans="1:7">
      <c r="B249" s="96"/>
    </row>
    <row r="250" spans="1:7" ht="197" customHeight="1">
      <c r="A250" s="116" t="s">
        <v>49</v>
      </c>
      <c r="B250" s="116"/>
      <c r="C250" s="116"/>
      <c r="D250" s="116"/>
      <c r="E250" s="118"/>
    </row>
    <row r="251" spans="1:7" ht="12" customHeight="1">
      <c r="A251" s="73" t="s">
        <v>382</v>
      </c>
      <c r="B251" s="31" t="s">
        <v>422</v>
      </c>
      <c r="C251" s="74" t="s">
        <v>356</v>
      </c>
      <c r="D251" s="31" t="s">
        <v>12</v>
      </c>
    </row>
    <row r="252" spans="1:7">
      <c r="B252" s="75"/>
      <c r="C252" s="75"/>
      <c r="D252" s="75"/>
    </row>
    <row r="253" spans="1:7" ht="13" thickBot="1">
      <c r="A253" s="77" t="s">
        <v>358</v>
      </c>
      <c r="B253" s="99" t="s">
        <v>359</v>
      </c>
      <c r="C253" s="99" t="s">
        <v>205</v>
      </c>
      <c r="D253" s="99" t="s">
        <v>316</v>
      </c>
      <c r="F253" s="77" t="s">
        <v>317</v>
      </c>
    </row>
    <row r="254" spans="1:7">
      <c r="A254" s="78" t="s">
        <v>357</v>
      </c>
      <c r="B254" s="79" t="s">
        <v>206</v>
      </c>
      <c r="C254" s="79" t="s">
        <v>295</v>
      </c>
      <c r="D254" s="80">
        <f>IF(B254=0,0,LOOKUP(B254,Tables!A$2:A$4,Tables!B$2:B$4))</f>
        <v>0</v>
      </c>
      <c r="F254" s="31" t="s">
        <v>180</v>
      </c>
    </row>
    <row r="255" spans="1:7">
      <c r="A255" s="81" t="s">
        <v>294</v>
      </c>
      <c r="B255" s="82">
        <v>1</v>
      </c>
      <c r="C255" s="82" t="s">
        <v>212</v>
      </c>
      <c r="D255" s="83">
        <f>IF(B255=0,0,-1)</f>
        <v>-1</v>
      </c>
      <c r="F255" s="31" t="s">
        <v>298</v>
      </c>
    </row>
    <row r="256" spans="1:7">
      <c r="A256" s="84" t="s">
        <v>296</v>
      </c>
      <c r="B256" s="85">
        <v>1</v>
      </c>
      <c r="C256" s="85" t="s">
        <v>295</v>
      </c>
      <c r="D256" s="86">
        <f>IF(B256=0,0,-1)</f>
        <v>-1</v>
      </c>
      <c r="F256" s="31" t="s">
        <v>12</v>
      </c>
    </row>
    <row r="257" spans="1:7">
      <c r="A257" s="81" t="s">
        <v>297</v>
      </c>
      <c r="B257" s="82">
        <v>1</v>
      </c>
      <c r="C257" s="82" t="s">
        <v>295</v>
      </c>
      <c r="D257" s="83">
        <f>IF(B257=0,0,-1)</f>
        <v>-1</v>
      </c>
      <c r="F257" s="31" t="s">
        <v>299</v>
      </c>
    </row>
    <row r="258" spans="1:7">
      <c r="A258" s="84" t="s">
        <v>219</v>
      </c>
      <c r="B258" s="85">
        <v>0</v>
      </c>
      <c r="C258" s="85" t="s">
        <v>295</v>
      </c>
      <c r="D258" s="86">
        <f>IF(B258=0,0,LOOKUP(B258,Tables!$C$2:$C$21,Tables!$D$2:$D$21))</f>
        <v>0</v>
      </c>
      <c r="F258" s="31" t="s">
        <v>300</v>
      </c>
    </row>
    <row r="259" spans="1:7">
      <c r="A259" s="81" t="s">
        <v>266</v>
      </c>
      <c r="B259" s="82">
        <v>10</v>
      </c>
      <c r="C259" s="82" t="str">
        <f>IF(B259=0,"-",IF(B259=1,"Meter Radius","Meters Radius"))</f>
        <v>Meters Radius</v>
      </c>
      <c r="D259" s="83">
        <f>IF(B259=0,0,IF(B258=0,LOOKUP(B259,Tables!E$2:E$21,Tables!F$2:F$21),"Cannot have both"))</f>
        <v>5</v>
      </c>
      <c r="F259" s="31" t="s">
        <v>177</v>
      </c>
    </row>
    <row r="260" spans="1:7">
      <c r="A260" s="84" t="s">
        <v>269</v>
      </c>
      <c r="B260" s="85" t="s">
        <v>403</v>
      </c>
      <c r="C260" s="85" t="s">
        <v>295</v>
      </c>
      <c r="D260" s="86">
        <f>IF(B260="Full",0,IF(B260="Partial",2,IF(B260="None",5,"ERROR!")))</f>
        <v>0</v>
      </c>
      <c r="F260" s="31" t="s">
        <v>252</v>
      </c>
    </row>
    <row r="261" spans="1:7">
      <c r="A261" s="81" t="s">
        <v>267</v>
      </c>
      <c r="B261" s="82">
        <v>50</v>
      </c>
      <c r="C261" s="82" t="str">
        <f>IF(B261=0,"-",IF(B261="Touch","-",IF(B261=1,"Meter","Meters")))</f>
        <v>Meters</v>
      </c>
      <c r="D261" s="83">
        <f>IF(B261="Touch",1,IF(B261="Self",1,LOOKUP(B261,Tables!$G$2:$G$21,Tables!$H$2:$H$21)))</f>
        <v>4</v>
      </c>
      <c r="F261" s="31" t="s">
        <v>321</v>
      </c>
    </row>
    <row r="262" spans="1:7">
      <c r="A262" s="84" t="s">
        <v>268</v>
      </c>
      <c r="B262" s="85" t="s">
        <v>281</v>
      </c>
      <c r="C262" s="85" t="s">
        <v>323</v>
      </c>
      <c r="D262" s="87">
        <f>IF(B262="Instantaneous",1,IF(B262="Permanent",14,IF(C262="Round",LOOKUP(B262,Tables!$J$2:$J$10,Tables!$K$2:$K$10),IF(C262="Minute",LOOKUP(B262,Tables!$J$11:$J$15,Tables!K$11:K$15),IF(C262="Hour",7,LOOKUP(C262,Tables!$I$16:$I$20,Tables!$K$16:$K$20))))))</f>
        <v>1</v>
      </c>
    </row>
    <row r="263" spans="1:7">
      <c r="A263" s="81" t="s">
        <v>250</v>
      </c>
      <c r="B263" s="82" t="str">
        <f>D251</f>
        <v>Control Magic</v>
      </c>
      <c r="C263" s="82" t="s">
        <v>295</v>
      </c>
      <c r="D263" s="83">
        <f>LOOKUP(B263,Tables!$N$2:$N$9,Tables!$O$2:$O$9)</f>
        <v>2</v>
      </c>
      <c r="F263" s="77" t="s">
        <v>287</v>
      </c>
    </row>
    <row r="264" spans="1:7">
      <c r="A264" s="84" t="s">
        <v>202</v>
      </c>
      <c r="B264" s="85" t="s">
        <v>407</v>
      </c>
      <c r="C264" s="85" t="s">
        <v>295</v>
      </c>
      <c r="D264" s="86">
        <f>LOOKUP(B264,Tables!$P$2:$P$5,Tables!$Q$2:$Q$5)</f>
        <v>-4</v>
      </c>
      <c r="F264" s="88" t="s">
        <v>407</v>
      </c>
    </row>
    <row r="265" spans="1:7" ht="13" thickBot="1">
      <c r="A265" s="89" t="s">
        <v>251</v>
      </c>
      <c r="B265" s="90">
        <v>8</v>
      </c>
      <c r="C265" s="90" t="str">
        <f>IF(SUM(B255:B257)&gt;0,"+"&amp;SUM(B255:B257),0)</f>
        <v>+3</v>
      </c>
      <c r="D265" s="91">
        <f>B265</f>
        <v>8</v>
      </c>
      <c r="F265" s="88" t="s">
        <v>338</v>
      </c>
    </row>
    <row r="266" spans="1:7">
      <c r="A266" s="77" t="s">
        <v>222</v>
      </c>
      <c r="B266" s="99"/>
      <c r="C266" s="99"/>
      <c r="D266" s="76">
        <f>IF(SUM(D254:D265)&lt;1,1,(SUM(D254:D265)))</f>
        <v>13</v>
      </c>
      <c r="F266" s="88" t="s">
        <v>166</v>
      </c>
    </row>
    <row r="267" spans="1:7">
      <c r="B267" s="75"/>
      <c r="C267" s="75"/>
      <c r="D267" s="75"/>
      <c r="E267" s="75"/>
      <c r="F267" s="31" t="s">
        <v>336</v>
      </c>
    </row>
    <row r="268" spans="1:7">
      <c r="A268" s="60" t="s">
        <v>221</v>
      </c>
      <c r="B268" s="92" t="str">
        <f>B265+C265&amp;"d6"</f>
        <v>11d6</v>
      </c>
      <c r="C268" s="60" t="s">
        <v>223</v>
      </c>
      <c r="D268" s="75"/>
      <c r="E268" s="75"/>
      <c r="G268" s="75"/>
    </row>
    <row r="269" spans="1:7">
      <c r="A269" s="60" t="s">
        <v>332</v>
      </c>
      <c r="B269" s="92">
        <f t="shared" ref="B269:B270" si="9">IF(G269=0,1,G269)</f>
        <v>13</v>
      </c>
      <c r="C269" s="60" t="s">
        <v>204</v>
      </c>
      <c r="D269" s="75"/>
      <c r="E269" s="75"/>
      <c r="F269" s="93" t="s">
        <v>187</v>
      </c>
      <c r="G269" s="94">
        <f>IF(Calculator!$F$3&gt;0,LOOKUP(Calculator!$F$3,Tables!$R$2:R$21,Tables!$U$2:$U$21)+D266,LOOKUP(Calculator!$F$2,Tables!$R$2:$R$21,Tables!$U$2:$U$21)+D266)</f>
        <v>13</v>
      </c>
    </row>
    <row r="270" spans="1:7">
      <c r="A270" s="60" t="s">
        <v>188</v>
      </c>
      <c r="B270" s="92">
        <f t="shared" si="9"/>
        <v>13</v>
      </c>
      <c r="C270" s="60" t="s">
        <v>365</v>
      </c>
      <c r="D270" s="75"/>
      <c r="E270" s="75"/>
      <c r="F270" s="93" t="s">
        <v>189</v>
      </c>
      <c r="G270" s="94">
        <f>IF(Calculator!$F$3&gt;0,LOOKUP(Calculator!$F$3,Tables!$R$2:R$21,Tables!$S$2:$S$21)+D266,LOOKUP(Calculator!$F$2,Tables!$R$2:$R$21,Tables!$S$2:$S$21)+D266)</f>
        <v>13</v>
      </c>
    </row>
    <row r="271" spans="1:7">
      <c r="A271" s="60" t="s">
        <v>261</v>
      </c>
      <c r="B271" s="95">
        <f>ROUND(D266/5,0)</f>
        <v>3</v>
      </c>
      <c r="C271" s="60" t="s">
        <v>190</v>
      </c>
      <c r="D271" s="75"/>
      <c r="E271" s="75"/>
      <c r="G271" s="75"/>
    </row>
    <row r="272" spans="1:7">
      <c r="A272" s="60" t="s">
        <v>191</v>
      </c>
      <c r="B272" s="92">
        <f>IF(G272=0,1,G272)</f>
        <v>3</v>
      </c>
      <c r="C272" s="60" t="s">
        <v>363</v>
      </c>
      <c r="D272" s="75"/>
      <c r="E272" s="75"/>
      <c r="F272" s="93" t="s">
        <v>141</v>
      </c>
      <c r="G272" s="94">
        <f>IF(Calculator!$F$3&gt;0,LOOKUP(Calculator!$F$3,Tables!$R$2:$R$21,Tables!$T$2:$T$21)+B271,LOOKUP(Calculator!$F$2,Tables!$R$2:$R$21,Tables!$T$2:$T$21)+B271)</f>
        <v>3</v>
      </c>
    </row>
    <row r="273" spans="1:7">
      <c r="A273" s="60" t="s">
        <v>210</v>
      </c>
      <c r="B273" s="95" t="str">
        <f>B260</f>
        <v>Full</v>
      </c>
      <c r="C273" s="60" t="s">
        <v>240</v>
      </c>
      <c r="D273" s="75"/>
      <c r="E273" s="75"/>
      <c r="F273" s="75"/>
      <c r="G273" s="75"/>
    </row>
    <row r="274" spans="1:7">
      <c r="B274" s="96"/>
      <c r="D274" s="75"/>
      <c r="E274" s="75"/>
      <c r="F274" s="75"/>
      <c r="G274" s="75"/>
    </row>
    <row r="275" spans="1:7" ht="144" customHeight="1">
      <c r="A275" s="119" t="s">
        <v>404</v>
      </c>
      <c r="B275" s="116"/>
      <c r="C275" s="116"/>
      <c r="D275" s="116"/>
      <c r="E275" s="118"/>
    </row>
    <row r="276" spans="1:7">
      <c r="A276" s="73" t="s">
        <v>382</v>
      </c>
      <c r="B276" s="31" t="s">
        <v>421</v>
      </c>
      <c r="C276" s="74" t="s">
        <v>356</v>
      </c>
      <c r="D276" s="31" t="s">
        <v>232</v>
      </c>
    </row>
    <row r="277" spans="1:7">
      <c r="B277" s="75"/>
      <c r="C277" s="75"/>
      <c r="D277" s="75"/>
    </row>
    <row r="278" spans="1:7" ht="13" thickBot="1">
      <c r="A278" s="73" t="s">
        <v>358</v>
      </c>
      <c r="B278" s="76" t="s">
        <v>359</v>
      </c>
      <c r="C278" s="76" t="s">
        <v>205</v>
      </c>
      <c r="D278" s="76" t="s">
        <v>316</v>
      </c>
      <c r="F278" s="77" t="s">
        <v>317</v>
      </c>
    </row>
    <row r="279" spans="1:7">
      <c r="A279" s="78" t="s">
        <v>357</v>
      </c>
      <c r="B279" s="79" t="s">
        <v>206</v>
      </c>
      <c r="C279" s="79" t="s">
        <v>295</v>
      </c>
      <c r="D279" s="80">
        <f>IF(B279=0,0,LOOKUP(B279,Tables!A$2:A$4,Tables!B$2:B$4))</f>
        <v>0</v>
      </c>
      <c r="F279" s="31" t="s">
        <v>180</v>
      </c>
    </row>
    <row r="280" spans="1:7">
      <c r="A280" s="81" t="s">
        <v>294</v>
      </c>
      <c r="B280" s="82">
        <v>1</v>
      </c>
      <c r="C280" s="82" t="s">
        <v>212</v>
      </c>
      <c r="D280" s="83">
        <f>IF(B280=0,0,-1)</f>
        <v>-1</v>
      </c>
      <c r="F280" s="31" t="s">
        <v>298</v>
      </c>
    </row>
    <row r="281" spans="1:7">
      <c r="A281" s="84" t="s">
        <v>296</v>
      </c>
      <c r="B281" s="85">
        <v>1</v>
      </c>
      <c r="C281" s="85" t="s">
        <v>295</v>
      </c>
      <c r="D281" s="86">
        <f>IF(B281=0,0,-1)</f>
        <v>-1</v>
      </c>
      <c r="F281" s="31" t="s">
        <v>12</v>
      </c>
    </row>
    <row r="282" spans="1:7">
      <c r="A282" s="81" t="s">
        <v>297</v>
      </c>
      <c r="B282" s="82">
        <v>0</v>
      </c>
      <c r="C282" s="82" t="s">
        <v>295</v>
      </c>
      <c r="D282" s="83">
        <f>IF(B282=0,0,-1)</f>
        <v>0</v>
      </c>
      <c r="F282" s="31" t="s">
        <v>299</v>
      </c>
    </row>
    <row r="283" spans="1:7">
      <c r="A283" s="84" t="s">
        <v>219</v>
      </c>
      <c r="B283" s="85">
        <v>1</v>
      </c>
      <c r="C283" s="85" t="s">
        <v>295</v>
      </c>
      <c r="D283" s="86">
        <f>IF(B283=0,0,LOOKUP(B283,Tables!$C$2:$C$21,Tables!$D$2:$D$21))</f>
        <v>1</v>
      </c>
      <c r="F283" s="31" t="s">
        <v>300</v>
      </c>
    </row>
    <row r="284" spans="1:7">
      <c r="A284" s="81" t="s">
        <v>266</v>
      </c>
      <c r="B284" s="82">
        <v>0</v>
      </c>
      <c r="C284" s="82" t="str">
        <f>IF(B284=0,"-",IF(B284=1,"Meter Radius","Meters Radius"))</f>
        <v>-</v>
      </c>
      <c r="D284" s="83">
        <f>IF(B284=0,0,IF(B283=0,LOOKUP(B284,Tables!E$2:E$21,Tables!F$2:F$21),"Cannot have both"))</f>
        <v>0</v>
      </c>
      <c r="F284" s="31" t="s">
        <v>177</v>
      </c>
    </row>
    <row r="285" spans="1:7">
      <c r="A285" s="84" t="s">
        <v>269</v>
      </c>
      <c r="B285" s="85" t="s">
        <v>273</v>
      </c>
      <c r="C285" s="85" t="s">
        <v>295</v>
      </c>
      <c r="D285" s="86">
        <f>IF(B285="Full",0,IF(B285="Partial",2,IF(B285="None",5,"ERROR!")))</f>
        <v>5</v>
      </c>
      <c r="F285" s="31" t="s">
        <v>329</v>
      </c>
    </row>
    <row r="286" spans="1:7">
      <c r="A286" s="81" t="s">
        <v>267</v>
      </c>
      <c r="B286" s="82" t="s">
        <v>282</v>
      </c>
      <c r="C286" s="82" t="s">
        <v>212</v>
      </c>
      <c r="D286" s="83">
        <f>IF(B286="Touch",1,IF(B286="Self",1,LOOKUP(B286,Tables!$G$2:$G$21,Tables!$H$2:$H$21)))</f>
        <v>1</v>
      </c>
      <c r="F286" s="31" t="s">
        <v>162</v>
      </c>
    </row>
    <row r="287" spans="1:7">
      <c r="A287" s="84" t="s">
        <v>268</v>
      </c>
      <c r="B287" s="85">
        <v>5</v>
      </c>
      <c r="C287" s="85" t="s">
        <v>323</v>
      </c>
      <c r="D287" s="87">
        <f>IF(B287="Instantaneous",1,IF(B287="Permanent",14,IF(C287="Round",LOOKUP(B287,Tables!$J$2:$J$10,Tables!$K$2:$K$10),IF(C287="Minute",LOOKUP(B287,Tables!$J$11:$J$15,Tables!K$11:K$15),IF(C287="Hour",7,LOOKUP(C287,Tables!$I$16:$I$20,Tables!$K$16:$K$20))))))</f>
        <v>4</v>
      </c>
    </row>
    <row r="288" spans="1:7">
      <c r="A288" s="81" t="s">
        <v>250</v>
      </c>
      <c r="B288" s="82" t="str">
        <f>D276</f>
        <v>Physical</v>
      </c>
      <c r="C288" s="82" t="s">
        <v>295</v>
      </c>
      <c r="D288" s="83">
        <f>LOOKUP(B288,Tables!$N$2:$N$9,Tables!$O$2:$O$9)</f>
        <v>3</v>
      </c>
      <c r="F288" s="77" t="s">
        <v>287</v>
      </c>
    </row>
    <row r="289" spans="1:7">
      <c r="A289" s="84" t="s">
        <v>202</v>
      </c>
      <c r="B289" s="85" t="s">
        <v>407</v>
      </c>
      <c r="C289" s="85" t="s">
        <v>295</v>
      </c>
      <c r="D289" s="86">
        <f>LOOKUP(B289,Tables!$P$2:$P$5,Tables!$Q$2:$Q$5)</f>
        <v>-4</v>
      </c>
      <c r="F289" s="88" t="s">
        <v>407</v>
      </c>
    </row>
    <row r="290" spans="1:7" ht="13" thickBot="1">
      <c r="A290" s="89" t="s">
        <v>251</v>
      </c>
      <c r="B290" s="90">
        <v>3</v>
      </c>
      <c r="C290" s="90" t="str">
        <f>IF(SUM(B280:B282)&gt;0,"+"&amp;SUM(B280:B282),0)</f>
        <v>+2</v>
      </c>
      <c r="D290" s="91">
        <f>B290</f>
        <v>3</v>
      </c>
      <c r="F290" s="88" t="s">
        <v>338</v>
      </c>
    </row>
    <row r="291" spans="1:7">
      <c r="A291" s="73" t="s">
        <v>222</v>
      </c>
      <c r="B291" s="76"/>
      <c r="C291" s="76"/>
      <c r="D291" s="76">
        <f>IF(SUM(D279:D290)&lt;1,1,(SUM(D279:D290)))</f>
        <v>11</v>
      </c>
      <c r="F291" s="88" t="s">
        <v>166</v>
      </c>
    </row>
    <row r="292" spans="1:7">
      <c r="B292" s="75"/>
      <c r="C292" s="75"/>
      <c r="D292" s="75"/>
      <c r="E292" s="75"/>
      <c r="F292" s="31" t="s">
        <v>336</v>
      </c>
    </row>
    <row r="293" spans="1:7">
      <c r="A293" s="60" t="s">
        <v>221</v>
      </c>
      <c r="B293" s="92" t="str">
        <f>B290+C290&amp;"d6"</f>
        <v>5d6</v>
      </c>
      <c r="C293" s="60" t="s">
        <v>223</v>
      </c>
      <c r="D293" s="75"/>
      <c r="E293" s="75"/>
    </row>
    <row r="294" spans="1:7">
      <c r="A294" s="60" t="s">
        <v>332</v>
      </c>
      <c r="B294" s="92">
        <f>IF(G294=0,1,G294)</f>
        <v>11</v>
      </c>
      <c r="C294" s="60" t="s">
        <v>204</v>
      </c>
      <c r="D294" s="75"/>
      <c r="E294" s="75"/>
      <c r="F294" s="93" t="s">
        <v>187</v>
      </c>
      <c r="G294" s="94">
        <f>IF(Calculator!$F$3&gt;0,LOOKUP(Calculator!$F$3,Tables!$R$2:R$21,Tables!$U$2:$U$21)+D291,LOOKUP(Calculator!$F$2,Tables!$R$2:$R$21,Tables!$U$2:$U$21)+D291)</f>
        <v>11</v>
      </c>
    </row>
    <row r="295" spans="1:7">
      <c r="A295" s="60" t="s">
        <v>188</v>
      </c>
      <c r="B295" s="92">
        <f>IF(G295=0,1,G295)</f>
        <v>11</v>
      </c>
      <c r="C295" s="60" t="s">
        <v>365</v>
      </c>
      <c r="D295" s="75"/>
      <c r="E295" s="75"/>
      <c r="F295" s="93" t="s">
        <v>189</v>
      </c>
      <c r="G295" s="94">
        <f>IF(Calculator!$F$3&gt;0,LOOKUP(Calculator!$F$3,Tables!$R$2:R$21,Tables!$S$2:$S$21)+D291,LOOKUP(Calculator!$F$2,Tables!$R$2:$R$21,Tables!$S$2:$S$21)+D291)</f>
        <v>11</v>
      </c>
    </row>
    <row r="296" spans="1:7">
      <c r="A296" s="60" t="s">
        <v>261</v>
      </c>
      <c r="B296" s="95">
        <f>ROUND(D291/5,0)</f>
        <v>2</v>
      </c>
      <c r="C296" s="60" t="s">
        <v>190</v>
      </c>
      <c r="D296" s="75"/>
      <c r="E296" s="75"/>
      <c r="G296" s="75"/>
    </row>
    <row r="297" spans="1:7">
      <c r="A297" s="60" t="s">
        <v>191</v>
      </c>
      <c r="B297" s="92">
        <f>IF(G297=0,1,G297)</f>
        <v>2</v>
      </c>
      <c r="C297" s="60" t="s">
        <v>363</v>
      </c>
      <c r="D297" s="75"/>
      <c r="E297" s="75"/>
      <c r="F297" s="93" t="s">
        <v>141</v>
      </c>
      <c r="G297" s="94">
        <f>IF(Calculator!$F$3&gt;0,LOOKUP(Calculator!$F$3,Tables!$R$2:$R$21,Tables!$T$2:$T$21)+B296,LOOKUP(Calculator!$F$2,Tables!$R$2:$R$21,Tables!$T$2:$T$21)+B296)</f>
        <v>2</v>
      </c>
    </row>
    <row r="298" spans="1:7">
      <c r="A298" s="60" t="s">
        <v>210</v>
      </c>
      <c r="B298" s="95" t="str">
        <f>B285</f>
        <v>None</v>
      </c>
      <c r="C298" s="60" t="s">
        <v>240</v>
      </c>
    </row>
    <row r="300" spans="1:7" ht="144" customHeight="1">
      <c r="A300" s="119" t="s">
        <v>50</v>
      </c>
      <c r="B300" s="116"/>
      <c r="C300" s="116"/>
      <c r="D300" s="116"/>
      <c r="E300" s="118"/>
    </row>
    <row r="301" spans="1:7">
      <c r="A301" s="73" t="s">
        <v>428</v>
      </c>
      <c r="B301" s="31" t="s">
        <v>414</v>
      </c>
      <c r="C301" s="74" t="s">
        <v>356</v>
      </c>
      <c r="D301" s="31" t="s">
        <v>144</v>
      </c>
    </row>
    <row r="302" spans="1:7">
      <c r="B302" s="75"/>
      <c r="C302" s="75"/>
      <c r="D302" s="75"/>
    </row>
    <row r="303" spans="1:7" ht="13" thickBot="1">
      <c r="A303" s="73" t="s">
        <v>358</v>
      </c>
      <c r="B303" s="76" t="s">
        <v>359</v>
      </c>
      <c r="C303" s="76" t="s">
        <v>205</v>
      </c>
      <c r="D303" s="76" t="s">
        <v>316</v>
      </c>
      <c r="F303" s="77" t="s">
        <v>317</v>
      </c>
    </row>
    <row r="304" spans="1:7">
      <c r="A304" s="78" t="s">
        <v>357</v>
      </c>
      <c r="B304" s="79" t="s">
        <v>206</v>
      </c>
      <c r="C304" s="79" t="s">
        <v>295</v>
      </c>
      <c r="D304" s="80">
        <f>IF(B304=0,0,LOOKUP(B304,Tables!A$2:A$4,Tables!B$2:B$4))</f>
        <v>0</v>
      </c>
      <c r="F304" s="31" t="s">
        <v>180</v>
      </c>
    </row>
    <row r="305" spans="1:7">
      <c r="A305" s="81" t="s">
        <v>294</v>
      </c>
      <c r="B305" s="82">
        <v>1</v>
      </c>
      <c r="C305" s="82" t="s">
        <v>212</v>
      </c>
      <c r="D305" s="83">
        <f>IF(B305=0,0,-1)</f>
        <v>-1</v>
      </c>
      <c r="F305" s="31" t="s">
        <v>298</v>
      </c>
    </row>
    <row r="306" spans="1:7">
      <c r="A306" s="84" t="s">
        <v>296</v>
      </c>
      <c r="B306" s="85">
        <v>1</v>
      </c>
      <c r="C306" s="85" t="s">
        <v>295</v>
      </c>
      <c r="D306" s="86">
        <f>IF(B306=0,0,-1)</f>
        <v>-1</v>
      </c>
      <c r="F306" s="31" t="s">
        <v>12</v>
      </c>
    </row>
    <row r="307" spans="1:7">
      <c r="A307" s="81" t="s">
        <v>297</v>
      </c>
      <c r="B307" s="82">
        <v>0</v>
      </c>
      <c r="C307" s="82" t="s">
        <v>295</v>
      </c>
      <c r="D307" s="83">
        <f>IF(B307=0,0,-1)</f>
        <v>0</v>
      </c>
      <c r="F307" s="31" t="s">
        <v>299</v>
      </c>
    </row>
    <row r="308" spans="1:7">
      <c r="A308" s="84" t="s">
        <v>219</v>
      </c>
      <c r="B308" s="85">
        <v>1</v>
      </c>
      <c r="C308" s="85" t="s">
        <v>295</v>
      </c>
      <c r="D308" s="86">
        <f>IF(B308=0,0,LOOKUP(B308,Tables!$C$2:$C$21,Tables!$D$2:$D$21))</f>
        <v>1</v>
      </c>
      <c r="F308" s="31" t="s">
        <v>300</v>
      </c>
    </row>
    <row r="309" spans="1:7">
      <c r="A309" s="81" t="s">
        <v>266</v>
      </c>
      <c r="B309" s="82">
        <v>0</v>
      </c>
      <c r="C309" s="82" t="str">
        <f>IF(B309=0,"-",IF(B309=1,"Meter Radius","Meters Radius"))</f>
        <v>-</v>
      </c>
      <c r="D309" s="83">
        <f>IF(B309=0,0,IF(B308=0,LOOKUP(B309,Tables!E$2:E$21,Tables!F$2:F$21),"Cannot have both"))</f>
        <v>0</v>
      </c>
      <c r="F309" s="31" t="s">
        <v>177</v>
      </c>
    </row>
    <row r="310" spans="1:7">
      <c r="A310" s="84" t="s">
        <v>269</v>
      </c>
      <c r="B310" s="85" t="s">
        <v>271</v>
      </c>
      <c r="C310" s="85" t="s">
        <v>295</v>
      </c>
      <c r="D310" s="86">
        <f>IF(B310="Full",0,IF(B310="Partial",2,IF(B310="None",5,"ERROR!")))</f>
        <v>0</v>
      </c>
      <c r="F310" s="31" t="s">
        <v>328</v>
      </c>
    </row>
    <row r="311" spans="1:7">
      <c r="A311" s="81" t="s">
        <v>267</v>
      </c>
      <c r="B311" s="82">
        <v>10</v>
      </c>
      <c r="C311" s="82" t="s">
        <v>429</v>
      </c>
      <c r="D311" s="83">
        <f>IF(B311="Touch",1,IF(B311="Self",1,LOOKUP(B311,Tables!$G$2:$G$21,Tables!$H$2:$H$21)))</f>
        <v>3</v>
      </c>
      <c r="F311" s="31" t="s">
        <v>321</v>
      </c>
    </row>
    <row r="312" spans="1:7">
      <c r="A312" s="84" t="s">
        <v>268</v>
      </c>
      <c r="B312" s="85">
        <v>1</v>
      </c>
      <c r="C312" s="85" t="s">
        <v>323</v>
      </c>
      <c r="D312" s="87">
        <f>IF(B312="Instantaneous",1,IF(B312="Permanent",14,IF(C312="Round",LOOKUP(B312,Tables!$J$2:$J$10,Tables!$K$2:$K$10),IF(C312="Minute",LOOKUP(B312,Tables!$J$11:$J$15,Tables!K$11:K$15),IF(C312="Hour",7,LOOKUP(C312,Tables!$I$16:$I$20,Tables!$K$16:$K$20))))))</f>
        <v>3</v>
      </c>
    </row>
    <row r="313" spans="1:7">
      <c r="A313" s="81" t="s">
        <v>250</v>
      </c>
      <c r="B313" s="82" t="str">
        <f>D301</f>
        <v>Mental/Communication</v>
      </c>
      <c r="C313" s="82" t="s">
        <v>295</v>
      </c>
      <c r="D313" s="83">
        <f>LOOKUP(B313,Tables!$N$2:$N$9,Tables!$O$2:$O$9)</f>
        <v>1</v>
      </c>
      <c r="F313" s="77" t="s">
        <v>287</v>
      </c>
    </row>
    <row r="314" spans="1:7">
      <c r="A314" s="84" t="s">
        <v>202</v>
      </c>
      <c r="B314" s="85" t="s">
        <v>407</v>
      </c>
      <c r="C314" s="85" t="s">
        <v>295</v>
      </c>
      <c r="D314" s="86">
        <f>LOOKUP(B314,Tables!$P$2:$P$5,Tables!$Q$2:$Q$5)</f>
        <v>-4</v>
      </c>
      <c r="F314" s="88" t="s">
        <v>407</v>
      </c>
    </row>
    <row r="315" spans="1:7" ht="13" thickBot="1">
      <c r="A315" s="89" t="s">
        <v>251</v>
      </c>
      <c r="B315" s="90">
        <v>4</v>
      </c>
      <c r="C315" s="90" t="str">
        <f>IF(SUM(B305:B307)&gt;0,"+"&amp;SUM(B305:B307),0)</f>
        <v>+2</v>
      </c>
      <c r="D315" s="91">
        <f>B315</f>
        <v>4</v>
      </c>
      <c r="F315" s="88" t="s">
        <v>338</v>
      </c>
    </row>
    <row r="316" spans="1:7">
      <c r="A316" s="73" t="s">
        <v>222</v>
      </c>
      <c r="B316" s="76"/>
      <c r="C316" s="76"/>
      <c r="D316" s="76">
        <f>IF(SUM(D304:D315)&lt;1,1,(SUM(D304:D315)))</f>
        <v>6</v>
      </c>
      <c r="F316" s="88" t="s">
        <v>166</v>
      </c>
    </row>
    <row r="317" spans="1:7">
      <c r="B317" s="75"/>
      <c r="C317" s="75"/>
      <c r="D317" s="75"/>
      <c r="E317" s="75"/>
      <c r="F317" s="31" t="s">
        <v>336</v>
      </c>
    </row>
    <row r="318" spans="1:7">
      <c r="A318" s="60" t="s">
        <v>221</v>
      </c>
      <c r="B318" s="92" t="str">
        <f>B315+C315&amp;"d6"</f>
        <v>6d6</v>
      </c>
      <c r="C318" s="60" t="s">
        <v>223</v>
      </c>
      <c r="D318" s="75"/>
      <c r="E318" s="75"/>
    </row>
    <row r="319" spans="1:7">
      <c r="A319" s="60" t="s">
        <v>332</v>
      </c>
      <c r="B319" s="92">
        <f>IF(G319=0,1,G319)</f>
        <v>6</v>
      </c>
      <c r="C319" s="60" t="s">
        <v>204</v>
      </c>
      <c r="D319" s="75"/>
      <c r="E319" s="75"/>
      <c r="F319" s="93" t="s">
        <v>187</v>
      </c>
      <c r="G319" s="94">
        <f>IF(Calculator!$F$3&gt;0,LOOKUP(Calculator!$F$3,Tables!$R$2:R$21,Tables!$U$2:$U$21)+D316,LOOKUP(Calculator!$F$2,Tables!$R$2:$R$21,Tables!$U$2:$U$21)+D316)</f>
        <v>6</v>
      </c>
    </row>
    <row r="320" spans="1:7">
      <c r="A320" s="60" t="s">
        <v>188</v>
      </c>
      <c r="B320" s="92">
        <f>IF(G320=0,1,G320)</f>
        <v>6</v>
      </c>
      <c r="C320" s="60" t="s">
        <v>365</v>
      </c>
      <c r="D320" s="75"/>
      <c r="E320" s="75"/>
      <c r="F320" s="93" t="s">
        <v>189</v>
      </c>
      <c r="G320" s="94">
        <f>IF(Calculator!$F$3&gt;0,LOOKUP(Calculator!$F$3,Tables!$R$2:R$21,Tables!$S$2:$S$21)+D316,LOOKUP(Calculator!$F$2,Tables!$R$2:$R$21,Tables!$S$2:$S$21)+D316)</f>
        <v>6</v>
      </c>
    </row>
    <row r="321" spans="1:7">
      <c r="A321" s="60" t="s">
        <v>261</v>
      </c>
      <c r="B321" s="95">
        <f>ROUND(D316/5,0)</f>
        <v>1</v>
      </c>
      <c r="C321" s="60" t="s">
        <v>190</v>
      </c>
      <c r="D321" s="75"/>
      <c r="E321" s="75"/>
      <c r="G321" s="75"/>
    </row>
    <row r="322" spans="1:7">
      <c r="A322" s="60" t="s">
        <v>191</v>
      </c>
      <c r="B322" s="92">
        <f>IF(G322=0,1,G322)</f>
        <v>1</v>
      </c>
      <c r="C322" s="60" t="s">
        <v>363</v>
      </c>
      <c r="D322" s="75"/>
      <c r="E322" s="75"/>
      <c r="F322" s="93" t="s">
        <v>141</v>
      </c>
      <c r="G322" s="94">
        <f>IF(Calculator!$F$3&gt;0,LOOKUP(Calculator!$F$3,Tables!$R$2:$R$21,Tables!$T$2:$T$21)+B321,LOOKUP(Calculator!$F$2,Tables!$R$2:$R$21,Tables!$T$2:$T$21)+B321)</f>
        <v>1</v>
      </c>
    </row>
    <row r="323" spans="1:7">
      <c r="A323" s="60" t="s">
        <v>210</v>
      </c>
      <c r="B323" s="95" t="str">
        <f>B310</f>
        <v>Full</v>
      </c>
      <c r="C323" s="60" t="s">
        <v>240</v>
      </c>
    </row>
    <row r="324" spans="1:7">
      <c r="B324" s="96"/>
    </row>
    <row r="325" spans="1:7" ht="144" customHeight="1">
      <c r="A325" s="119" t="s">
        <v>53</v>
      </c>
      <c r="B325" s="116"/>
      <c r="C325" s="116"/>
      <c r="D325" s="116"/>
      <c r="E325" s="118"/>
    </row>
    <row r="326" spans="1:7">
      <c r="A326" s="73" t="s">
        <v>428</v>
      </c>
      <c r="B326" s="60" t="s">
        <v>288</v>
      </c>
      <c r="C326" s="74" t="s">
        <v>356</v>
      </c>
      <c r="D326" s="60" t="s">
        <v>144</v>
      </c>
    </row>
    <row r="327" spans="1:7">
      <c r="B327" s="75"/>
      <c r="C327" s="75"/>
      <c r="D327" s="75"/>
    </row>
    <row r="328" spans="1:7" ht="13" thickBot="1">
      <c r="A328" s="73" t="s">
        <v>358</v>
      </c>
      <c r="B328" s="76" t="s">
        <v>359</v>
      </c>
      <c r="C328" s="76" t="s">
        <v>205</v>
      </c>
      <c r="D328" s="76" t="s">
        <v>316</v>
      </c>
      <c r="F328" s="77" t="s">
        <v>317</v>
      </c>
    </row>
    <row r="329" spans="1:7">
      <c r="A329" s="78" t="s">
        <v>357</v>
      </c>
      <c r="B329" s="79" t="s">
        <v>230</v>
      </c>
      <c r="C329" s="79" t="s">
        <v>295</v>
      </c>
      <c r="D329" s="80">
        <f>IF(B329=0,0,LOOKUP(B329,Tables!A$2:A$4,Tables!B$2:B$4))</f>
        <v>0</v>
      </c>
      <c r="F329" s="31" t="s">
        <v>180</v>
      </c>
    </row>
    <row r="330" spans="1:7">
      <c r="A330" s="81" t="s">
        <v>294</v>
      </c>
      <c r="B330" s="82">
        <v>0</v>
      </c>
      <c r="C330" s="82" t="s">
        <v>212</v>
      </c>
      <c r="D330" s="83">
        <f>IF(B330=0,0,-1)</f>
        <v>0</v>
      </c>
      <c r="F330" s="31" t="s">
        <v>298</v>
      </c>
    </row>
    <row r="331" spans="1:7">
      <c r="A331" s="84" t="s">
        <v>296</v>
      </c>
      <c r="B331" s="85">
        <v>0</v>
      </c>
      <c r="C331" s="85" t="s">
        <v>295</v>
      </c>
      <c r="D331" s="86">
        <f>IF(B331=0,0,-1)</f>
        <v>0</v>
      </c>
      <c r="F331" s="31" t="s">
        <v>12</v>
      </c>
    </row>
    <row r="332" spans="1:7">
      <c r="A332" s="81" t="s">
        <v>297</v>
      </c>
      <c r="B332" s="82">
        <v>0</v>
      </c>
      <c r="C332" s="82" t="s">
        <v>295</v>
      </c>
      <c r="D332" s="83">
        <f>IF(B332=0,0,-1)</f>
        <v>0</v>
      </c>
      <c r="F332" s="31" t="s">
        <v>299</v>
      </c>
    </row>
    <row r="333" spans="1:7">
      <c r="A333" s="84" t="s">
        <v>219</v>
      </c>
      <c r="B333" s="85">
        <v>1</v>
      </c>
      <c r="C333" s="85" t="s">
        <v>295</v>
      </c>
      <c r="D333" s="86">
        <f>IF(B333=0,0,LOOKUP(B333,Tables!$C$2:$C$21,Tables!$D$2:$D$21))</f>
        <v>1</v>
      </c>
      <c r="F333" s="31" t="s">
        <v>300</v>
      </c>
    </row>
    <row r="334" spans="1:7">
      <c r="A334" s="81" t="s">
        <v>266</v>
      </c>
      <c r="B334" s="82">
        <v>0</v>
      </c>
      <c r="C334" s="82" t="str">
        <f>IF(B334=0,"-",IF(B334=1,"Meter Radius","Meters Radius"))</f>
        <v>-</v>
      </c>
      <c r="D334" s="83">
        <f>IF(B334=0,0,IF(B333=0,LOOKUP(B334,Tables!E$2:E$21,Tables!F$2:F$21),"Cannot have both"))</f>
        <v>0</v>
      </c>
      <c r="F334" s="31" t="s">
        <v>177</v>
      </c>
    </row>
    <row r="335" spans="1:7">
      <c r="A335" s="84" t="s">
        <v>269</v>
      </c>
      <c r="B335" s="85" t="s">
        <v>381</v>
      </c>
      <c r="C335" s="85" t="s">
        <v>295</v>
      </c>
      <c r="D335" s="86">
        <f>IF(B335="Full",0,IF(B335="Partial",2,IF(B335="None",5,"ERROR!")))</f>
        <v>0</v>
      </c>
      <c r="F335" s="31" t="s">
        <v>149</v>
      </c>
    </row>
    <row r="336" spans="1:7">
      <c r="A336" s="81" t="s">
        <v>267</v>
      </c>
      <c r="B336" s="82">
        <v>10</v>
      </c>
      <c r="C336" s="82" t="str">
        <f>IF(B336=0,"-",IF(B336="Touch","-",IF(B336=1,"Meter","Meters")))</f>
        <v>Meters</v>
      </c>
      <c r="D336" s="83">
        <f>IF(B336="Touch",1,IF(B336="Self",1,LOOKUP(B336,Tables!$G$2:$G$21,Tables!$H$2:$H$21)))</f>
        <v>3</v>
      </c>
      <c r="F336" s="31" t="s">
        <v>321</v>
      </c>
    </row>
    <row r="337" spans="1:7">
      <c r="A337" s="84" t="s">
        <v>268</v>
      </c>
      <c r="B337" s="85">
        <v>1</v>
      </c>
      <c r="C337" s="85" t="s">
        <v>323</v>
      </c>
      <c r="D337" s="87">
        <f>IF(B337="Instantaneous",1,IF(B337="Permanent",14,IF(C337="Round",LOOKUP(B337,Tables!$J$2:$J$10,Tables!$K$2:$K$10),IF(C337="Minute",LOOKUP(B337,Tables!$J$11:$J$15,Tables!K$11:K$15),IF(C337="Hour",7,LOOKUP(C337,Tables!$I$16:$I$20,Tables!$K$16:$K$20))))))</f>
        <v>3</v>
      </c>
    </row>
    <row r="338" spans="1:7">
      <c r="A338" s="81" t="s">
        <v>250</v>
      </c>
      <c r="B338" s="100" t="str">
        <f>D326</f>
        <v>Mental/Communication</v>
      </c>
      <c r="C338" s="82" t="s">
        <v>295</v>
      </c>
      <c r="D338" s="83">
        <f>LOOKUP(B338,Tables!$N$2:$N$9,Tables!$O$2:$O$9)</f>
        <v>1</v>
      </c>
      <c r="F338" s="77" t="s">
        <v>287</v>
      </c>
    </row>
    <row r="339" spans="1:7">
      <c r="A339" s="84" t="s">
        <v>202</v>
      </c>
      <c r="B339" s="85" t="s">
        <v>407</v>
      </c>
      <c r="C339" s="85" t="s">
        <v>295</v>
      </c>
      <c r="D339" s="86">
        <f>LOOKUP(B339,Tables!$P$2:$P$5,Tables!$Q$2:$Q$5)</f>
        <v>-4</v>
      </c>
      <c r="F339" s="88" t="s">
        <v>407</v>
      </c>
    </row>
    <row r="340" spans="1:7" ht="13" thickBot="1">
      <c r="A340" s="89" t="s">
        <v>251</v>
      </c>
      <c r="B340" s="90">
        <v>10</v>
      </c>
      <c r="C340" s="90">
        <f>IF(SUM(B330:B332)&gt;0,"+"&amp;SUM(B330:B332),0)</f>
        <v>0</v>
      </c>
      <c r="D340" s="91">
        <f>B340</f>
        <v>10</v>
      </c>
      <c r="F340" s="88" t="s">
        <v>338</v>
      </c>
    </row>
    <row r="341" spans="1:7">
      <c r="A341" s="73" t="s">
        <v>222</v>
      </c>
      <c r="B341" s="76"/>
      <c r="C341" s="76"/>
      <c r="D341" s="76">
        <f>IF(SUM(D329:D340)&lt;1,1,(SUM(D329:D340)))</f>
        <v>14</v>
      </c>
      <c r="F341" s="88" t="s">
        <v>166</v>
      </c>
    </row>
    <row r="342" spans="1:7">
      <c r="B342" s="75"/>
      <c r="C342" s="75"/>
      <c r="D342" s="75"/>
      <c r="F342" s="31" t="s">
        <v>336</v>
      </c>
    </row>
    <row r="343" spans="1:7">
      <c r="A343" s="60" t="s">
        <v>221</v>
      </c>
      <c r="B343" s="92" t="str">
        <f>B340+C340&amp;"d6"</f>
        <v>10d6</v>
      </c>
      <c r="C343" s="60" t="s">
        <v>223</v>
      </c>
      <c r="D343" s="75"/>
    </row>
    <row r="344" spans="1:7">
      <c r="A344" s="60" t="s">
        <v>332</v>
      </c>
      <c r="B344" s="92">
        <f t="shared" ref="B344:B345" si="10">IF(G344=0,1,G344)</f>
        <v>14</v>
      </c>
      <c r="C344" s="60" t="s">
        <v>204</v>
      </c>
      <c r="D344" s="75"/>
      <c r="F344" s="93" t="s">
        <v>187</v>
      </c>
      <c r="G344" s="94">
        <f>IF(Calculator!$F$3&gt;0,LOOKUP(Calculator!$F$3,Tables!$R$2:R$21,Tables!$U$2:$U$21)+D341,LOOKUP(Calculator!$F$2,Tables!$R$2:$R$21,Tables!$U$2:$U$21)+D341)</f>
        <v>14</v>
      </c>
    </row>
    <row r="345" spans="1:7">
      <c r="A345" s="60" t="s">
        <v>188</v>
      </c>
      <c r="B345" s="92">
        <f t="shared" si="10"/>
        <v>14</v>
      </c>
      <c r="C345" s="60" t="s">
        <v>365</v>
      </c>
      <c r="D345" s="75"/>
      <c r="E345" s="75"/>
      <c r="F345" s="93" t="s">
        <v>189</v>
      </c>
      <c r="G345" s="94">
        <f>IF(Calculator!$F$3&gt;0,LOOKUP(Calculator!$F$3,Tables!$R$2:R$21,Tables!$S$2:$S$21)+D341,LOOKUP(Calculator!$F$2,Tables!$R$2:$R$21,Tables!$S$2:$S$21)+D341)</f>
        <v>14</v>
      </c>
    </row>
    <row r="346" spans="1:7">
      <c r="A346" s="60" t="s">
        <v>261</v>
      </c>
      <c r="B346" s="95">
        <f>ROUND(D341/5,0)</f>
        <v>3</v>
      </c>
      <c r="C346" s="60" t="s">
        <v>190</v>
      </c>
      <c r="D346" s="75"/>
      <c r="E346" s="75"/>
      <c r="G346" s="75"/>
    </row>
    <row r="347" spans="1:7">
      <c r="A347" s="60" t="s">
        <v>191</v>
      </c>
      <c r="B347" s="92">
        <f>IF(G347=0,1,G347)</f>
        <v>3</v>
      </c>
      <c r="C347" s="60" t="s">
        <v>363</v>
      </c>
      <c r="D347" s="75"/>
      <c r="F347" s="93" t="s">
        <v>141</v>
      </c>
      <c r="G347" s="94">
        <f>IF(Calculator!$F$3&gt;0,LOOKUP(Calculator!$F$3,Tables!$R$2:$R$21,Tables!$T$2:$T$21)+B346,LOOKUP(Calculator!$F$2,Tables!$R$2:$R$21,Tables!$T$2:$T$21)+B346)</f>
        <v>3</v>
      </c>
    </row>
    <row r="348" spans="1:7">
      <c r="A348" s="60" t="s">
        <v>210</v>
      </c>
      <c r="B348" s="95" t="str">
        <f>B335</f>
        <v>Full</v>
      </c>
      <c r="C348" s="60" t="s">
        <v>240</v>
      </c>
      <c r="D348" s="75"/>
    </row>
    <row r="349" spans="1:7">
      <c r="B349" s="96"/>
      <c r="D349" s="75"/>
    </row>
    <row r="350" spans="1:7" ht="144" customHeight="1">
      <c r="A350" s="116" t="s">
        <v>411</v>
      </c>
      <c r="B350" s="116"/>
      <c r="C350" s="116"/>
      <c r="D350" s="116"/>
      <c r="E350" s="118"/>
    </row>
    <row r="351" spans="1:7">
      <c r="A351" s="73" t="s">
        <v>382</v>
      </c>
      <c r="B351" s="31" t="s">
        <v>420</v>
      </c>
      <c r="C351" s="74" t="s">
        <v>356</v>
      </c>
      <c r="D351" s="31" t="s">
        <v>232</v>
      </c>
    </row>
    <row r="352" spans="1:7">
      <c r="B352" s="75"/>
      <c r="C352" s="75"/>
      <c r="D352" s="75"/>
    </row>
    <row r="353" spans="1:6" ht="13" thickBot="1">
      <c r="A353" s="73" t="s">
        <v>358</v>
      </c>
      <c r="B353" s="76" t="s">
        <v>359</v>
      </c>
      <c r="C353" s="76" t="s">
        <v>205</v>
      </c>
      <c r="D353" s="76" t="s">
        <v>316</v>
      </c>
      <c r="F353" s="77" t="s">
        <v>317</v>
      </c>
    </row>
    <row r="354" spans="1:6">
      <c r="A354" s="78" t="s">
        <v>357</v>
      </c>
      <c r="B354" s="79" t="s">
        <v>206</v>
      </c>
      <c r="C354" s="79" t="s">
        <v>295</v>
      </c>
      <c r="D354" s="80">
        <f>IF(B354=0,0,LOOKUP(B354,Tables!A$2:A$4,Tables!B$2:B$4))</f>
        <v>0</v>
      </c>
      <c r="F354" s="31" t="s">
        <v>180</v>
      </c>
    </row>
    <row r="355" spans="1:6">
      <c r="A355" s="81" t="s">
        <v>294</v>
      </c>
      <c r="B355" s="82">
        <v>1</v>
      </c>
      <c r="C355" s="82" t="s">
        <v>212</v>
      </c>
      <c r="D355" s="83">
        <f>IF(B355=0,0,-1)</f>
        <v>-1</v>
      </c>
      <c r="F355" s="31" t="s">
        <v>298</v>
      </c>
    </row>
    <row r="356" spans="1:6">
      <c r="A356" s="84" t="s">
        <v>296</v>
      </c>
      <c r="B356" s="85">
        <v>1</v>
      </c>
      <c r="C356" s="85" t="s">
        <v>295</v>
      </c>
      <c r="D356" s="86">
        <f>IF(B356=0,0,-1)</f>
        <v>-1</v>
      </c>
      <c r="F356" s="31" t="s">
        <v>12</v>
      </c>
    </row>
    <row r="357" spans="1:6">
      <c r="A357" s="81" t="s">
        <v>297</v>
      </c>
      <c r="B357" s="82">
        <v>1</v>
      </c>
      <c r="C357" s="82" t="s">
        <v>295</v>
      </c>
      <c r="D357" s="83">
        <f>IF(B357=0,0,-1)</f>
        <v>-1</v>
      </c>
      <c r="F357" s="31" t="s">
        <v>299</v>
      </c>
    </row>
    <row r="358" spans="1:6">
      <c r="A358" s="84" t="s">
        <v>219</v>
      </c>
      <c r="B358" s="85">
        <v>1</v>
      </c>
      <c r="C358" s="85" t="s">
        <v>295</v>
      </c>
      <c r="D358" s="86">
        <f>IF(B358=0,0,LOOKUP(B358,Tables!$C$2:$C$21,Tables!$D$2:$D$21))</f>
        <v>1</v>
      </c>
      <c r="F358" s="31" t="s">
        <v>300</v>
      </c>
    </row>
    <row r="359" spans="1:6">
      <c r="A359" s="81" t="s">
        <v>266</v>
      </c>
      <c r="B359" s="82">
        <v>0</v>
      </c>
      <c r="C359" s="82" t="str">
        <f>IF(B359=0,"-",IF(B359=1,"Meter Radius","Meters Radius"))</f>
        <v>-</v>
      </c>
      <c r="D359" s="83">
        <f>IF(B359=0,0,IF(B358=0,LOOKUP(B359,Tables!E$2:E$21,Tables!F$2:F$21),"Cannot have both"))</f>
        <v>0</v>
      </c>
      <c r="F359" s="31" t="s">
        <v>177</v>
      </c>
    </row>
    <row r="360" spans="1:6">
      <c r="A360" s="84" t="s">
        <v>269</v>
      </c>
      <c r="B360" s="85" t="s">
        <v>272</v>
      </c>
      <c r="C360" s="85" t="s">
        <v>295</v>
      </c>
      <c r="D360" s="86">
        <f>IF(B360="Full",0,IF(B360="Partial",2,IF(B360="None",5,"ERROR!")))</f>
        <v>2</v>
      </c>
      <c r="F360" s="31" t="s">
        <v>252</v>
      </c>
    </row>
    <row r="361" spans="1:6">
      <c r="A361" s="81" t="s">
        <v>267</v>
      </c>
      <c r="B361" s="82" t="s">
        <v>282</v>
      </c>
      <c r="C361" s="82"/>
      <c r="D361" s="83">
        <f>IF(B361="Touch",1,IF(B361="Self",1,LOOKUP(B361,Tables!$G$2:$G$21,Tables!$H$2:$H$21)))</f>
        <v>1</v>
      </c>
      <c r="F361" s="31" t="s">
        <v>163</v>
      </c>
    </row>
    <row r="362" spans="1:6">
      <c r="A362" s="84" t="s">
        <v>268</v>
      </c>
      <c r="B362" s="85">
        <v>1</v>
      </c>
      <c r="C362" s="85" t="s">
        <v>323</v>
      </c>
      <c r="D362" s="87">
        <f>IF(B362="Instantaneous",1,IF(B362="Permanent",14,IF(C362="Round",LOOKUP(B362,Tables!$J$2:$J$10,Tables!$K$2:$K$10),IF(C362="Minute",LOOKUP(B362,Tables!$J$11:$J$15,Tables!K$11:K$15),IF(C362="Hour",7,LOOKUP(C362,Tables!$I$16:$I$20,Tables!$K$16:$K$20))))))</f>
        <v>3</v>
      </c>
    </row>
    <row r="363" spans="1:6">
      <c r="A363" s="81" t="s">
        <v>250</v>
      </c>
      <c r="B363" s="82" t="str">
        <f>D351</f>
        <v>Physical</v>
      </c>
      <c r="C363" s="82" t="s">
        <v>295</v>
      </c>
      <c r="D363" s="83">
        <f>LOOKUP(B363,Tables!$N$2:$N$9,Tables!$O$2:$O$9)</f>
        <v>3</v>
      </c>
      <c r="F363" s="77" t="s">
        <v>287</v>
      </c>
    </row>
    <row r="364" spans="1:6">
      <c r="A364" s="84" t="s">
        <v>202</v>
      </c>
      <c r="B364" s="85" t="s">
        <v>338</v>
      </c>
      <c r="C364" s="85" t="s">
        <v>295</v>
      </c>
      <c r="D364" s="86">
        <f>LOOKUP(B364,Tables!$P$2:$P$5,Tables!$Q$2:$Q$5)</f>
        <v>2</v>
      </c>
      <c r="F364" s="88" t="s">
        <v>407</v>
      </c>
    </row>
    <row r="365" spans="1:6" ht="13" thickBot="1">
      <c r="A365" s="89" t="s">
        <v>251</v>
      </c>
      <c r="B365" s="90">
        <v>9</v>
      </c>
      <c r="C365" s="90" t="str">
        <f>IF(SUM(B355:B357)&gt;0,"+"&amp;SUM(B355:B357),0)</f>
        <v>+3</v>
      </c>
      <c r="D365" s="91">
        <f>B365</f>
        <v>9</v>
      </c>
      <c r="F365" s="88" t="s">
        <v>338</v>
      </c>
    </row>
    <row r="366" spans="1:6">
      <c r="A366" s="73" t="s">
        <v>222</v>
      </c>
      <c r="B366" s="76"/>
      <c r="C366" s="76"/>
      <c r="D366" s="76">
        <f>IF(SUM(D354:D365)&lt;1,1,(SUM(D354:D365)))</f>
        <v>18</v>
      </c>
      <c r="F366" s="88" t="s">
        <v>166</v>
      </c>
    </row>
    <row r="367" spans="1:6">
      <c r="B367" s="75"/>
      <c r="C367" s="75"/>
      <c r="D367" s="75"/>
      <c r="E367" s="75"/>
      <c r="F367" s="31" t="s">
        <v>336</v>
      </c>
    </row>
    <row r="368" spans="1:6">
      <c r="A368" s="60" t="s">
        <v>221</v>
      </c>
      <c r="B368" s="92" t="str">
        <f>B365+C365&amp;"d6"</f>
        <v>12d6</v>
      </c>
      <c r="C368" s="60" t="s">
        <v>223</v>
      </c>
      <c r="D368" s="75"/>
      <c r="E368" s="75"/>
    </row>
    <row r="369" spans="1:7">
      <c r="A369" s="60" t="s">
        <v>332</v>
      </c>
      <c r="B369" s="92">
        <f>IF(G369=0,1,G369)</f>
        <v>18</v>
      </c>
      <c r="C369" s="60" t="s">
        <v>204</v>
      </c>
      <c r="D369" s="75"/>
      <c r="E369" s="75"/>
      <c r="F369" s="93" t="s">
        <v>187</v>
      </c>
      <c r="G369" s="94">
        <f>IF(Calculator!$F$3&gt;0,LOOKUP(Calculator!$F$3,Tables!$R$2:R$21,Tables!$U$2:$U$21)+D366,LOOKUP(Calculator!$F$2,Tables!$R$2:$R$21,Tables!$U$2:$U$21)+D366)</f>
        <v>18</v>
      </c>
    </row>
    <row r="370" spans="1:7">
      <c r="A370" s="60" t="s">
        <v>188</v>
      </c>
      <c r="B370" s="92">
        <f>IF(G370=0,1,G370)</f>
        <v>18</v>
      </c>
      <c r="C370" s="60" t="s">
        <v>365</v>
      </c>
      <c r="D370" s="75"/>
      <c r="E370" s="75"/>
      <c r="F370" s="93" t="s">
        <v>189</v>
      </c>
      <c r="G370" s="94">
        <f>IF(Calculator!$F$3&gt;0,LOOKUP(Calculator!$F$3,Tables!$R$2:R$21,Tables!$S$2:$S$21)+D366,LOOKUP(Calculator!$F$2,Tables!$R$2:$R$21,Tables!$S$2:$S$21)+D366)</f>
        <v>18</v>
      </c>
    </row>
    <row r="371" spans="1:7">
      <c r="A371" s="60" t="s">
        <v>261</v>
      </c>
      <c r="B371" s="95">
        <f>ROUND(D366/5,0)</f>
        <v>4</v>
      </c>
      <c r="C371" s="60" t="s">
        <v>190</v>
      </c>
      <c r="D371" s="75"/>
      <c r="E371" s="75"/>
      <c r="G371" s="75"/>
    </row>
    <row r="372" spans="1:7">
      <c r="A372" s="60" t="s">
        <v>191</v>
      </c>
      <c r="B372" s="92">
        <f>IF(G372=0,1,G372)</f>
        <v>4</v>
      </c>
      <c r="C372" s="60" t="s">
        <v>363</v>
      </c>
      <c r="D372" s="75"/>
      <c r="E372" s="75"/>
      <c r="F372" s="93" t="s">
        <v>141</v>
      </c>
      <c r="G372" s="94">
        <f>IF(Calculator!$F$3&gt;0,LOOKUP(Calculator!$F$3,Tables!$R$2:$R$21,Tables!$T$2:$T$21)+B371,LOOKUP(Calculator!$F$2,Tables!$R$2:$R$21,Tables!$T$2:$T$21)+B371)</f>
        <v>4</v>
      </c>
    </row>
    <row r="373" spans="1:7">
      <c r="A373" s="60" t="s">
        <v>210</v>
      </c>
      <c r="B373" s="95" t="str">
        <f>B360</f>
        <v>Partial</v>
      </c>
      <c r="C373" s="60" t="s">
        <v>240</v>
      </c>
    </row>
    <row r="374" spans="1:7">
      <c r="B374" s="96"/>
    </row>
    <row r="375" spans="1:7" ht="144" customHeight="1">
      <c r="A375" s="119" t="s">
        <v>387</v>
      </c>
      <c r="B375" s="116"/>
      <c r="C375" s="116"/>
      <c r="D375" s="116"/>
      <c r="E375" s="118"/>
    </row>
    <row r="376" spans="1:7">
      <c r="A376" s="73" t="s">
        <v>382</v>
      </c>
      <c r="B376" s="31" t="s">
        <v>226</v>
      </c>
      <c r="C376" s="74" t="s">
        <v>356</v>
      </c>
      <c r="D376" s="31" t="s">
        <v>232</v>
      </c>
    </row>
    <row r="377" spans="1:7">
      <c r="B377" s="75"/>
      <c r="C377" s="75"/>
      <c r="D377" s="75"/>
    </row>
    <row r="378" spans="1:7" ht="13" thickBot="1">
      <c r="A378" s="77" t="s">
        <v>358</v>
      </c>
      <c r="B378" s="99" t="s">
        <v>359</v>
      </c>
      <c r="C378" s="99" t="s">
        <v>205</v>
      </c>
      <c r="D378" s="99" t="s">
        <v>316</v>
      </c>
      <c r="F378" s="77" t="s">
        <v>317</v>
      </c>
    </row>
    <row r="379" spans="1:7">
      <c r="A379" s="78" t="s">
        <v>357</v>
      </c>
      <c r="B379" s="79" t="s">
        <v>230</v>
      </c>
      <c r="C379" s="79" t="s">
        <v>295</v>
      </c>
      <c r="D379" s="80">
        <f>IF(B379=0,0,LOOKUP(B379,Tables!A$2:A$4,Tables!B$2:B$4))</f>
        <v>0</v>
      </c>
      <c r="F379" s="31" t="s">
        <v>180</v>
      </c>
    </row>
    <row r="380" spans="1:7">
      <c r="A380" s="81" t="s">
        <v>294</v>
      </c>
      <c r="B380" s="82">
        <v>1</v>
      </c>
      <c r="C380" s="82" t="s">
        <v>212</v>
      </c>
      <c r="D380" s="83">
        <f>IF(B380=0,0,-1)</f>
        <v>-1</v>
      </c>
      <c r="F380" s="31" t="s">
        <v>298</v>
      </c>
    </row>
    <row r="381" spans="1:7">
      <c r="A381" s="84" t="s">
        <v>296</v>
      </c>
      <c r="B381" s="85">
        <v>1</v>
      </c>
      <c r="C381" s="85" t="s">
        <v>295</v>
      </c>
      <c r="D381" s="86">
        <f>IF(B381=0,0,-1)</f>
        <v>-1</v>
      </c>
      <c r="F381" s="31" t="s">
        <v>12</v>
      </c>
    </row>
    <row r="382" spans="1:7">
      <c r="A382" s="81" t="s">
        <v>297</v>
      </c>
      <c r="B382" s="82">
        <v>1</v>
      </c>
      <c r="C382" s="82" t="s">
        <v>295</v>
      </c>
      <c r="D382" s="83">
        <f>IF(B382=0,0,-1)</f>
        <v>-1</v>
      </c>
      <c r="F382" s="31" t="s">
        <v>299</v>
      </c>
    </row>
    <row r="383" spans="1:7">
      <c r="A383" s="84" t="s">
        <v>219</v>
      </c>
      <c r="B383" s="85">
        <v>0</v>
      </c>
      <c r="C383" s="85" t="s">
        <v>295</v>
      </c>
      <c r="D383" s="86">
        <f>IF(B383=0,0,LOOKUP(B383,Tables!$C$2:$C$21,Tables!$D$2:$D$21))</f>
        <v>0</v>
      </c>
      <c r="F383" s="31" t="s">
        <v>300</v>
      </c>
    </row>
    <row r="384" spans="1:7">
      <c r="A384" s="81" t="s">
        <v>266</v>
      </c>
      <c r="B384" s="82">
        <v>3</v>
      </c>
      <c r="C384" s="82" t="str">
        <f>IF(B384=0,"-",IF(B384=1,"Meter Radius","Meters Radius"))</f>
        <v>Meters Radius</v>
      </c>
      <c r="D384" s="83">
        <f>IF(B384=0,0,IF(B383=0,LOOKUP(B384,Tables!E$2:E$21,Tables!F$2:F$21),"Cannot have both"))</f>
        <v>3</v>
      </c>
      <c r="F384" s="31" t="s">
        <v>177</v>
      </c>
    </row>
    <row r="385" spans="1:7">
      <c r="A385" s="84" t="s">
        <v>269</v>
      </c>
      <c r="B385" s="85" t="s">
        <v>272</v>
      </c>
      <c r="C385" s="85" t="s">
        <v>295</v>
      </c>
      <c r="D385" s="86">
        <f>IF(B385="Full",0,IF(B385="Partial",2,IF(B385="None",5,"ERROR!")))</f>
        <v>2</v>
      </c>
      <c r="F385" s="31" t="s">
        <v>252</v>
      </c>
    </row>
    <row r="386" spans="1:7">
      <c r="A386" s="81" t="s">
        <v>267</v>
      </c>
      <c r="B386" s="82">
        <v>50</v>
      </c>
      <c r="C386" s="82" t="str">
        <f>IF(B386=0,"-",IF(B386="Touch","-",IF(B386=1,"Meter","Meters")))</f>
        <v>Meters</v>
      </c>
      <c r="D386" s="83">
        <f>IF(B386="Touch",1,IF(B386="Self",1,LOOKUP(B386,Tables!$G$2:$G$21,Tables!$H$2:$H$21)))</f>
        <v>4</v>
      </c>
      <c r="F386" s="31" t="s">
        <v>321</v>
      </c>
    </row>
    <row r="387" spans="1:7">
      <c r="A387" s="84" t="s">
        <v>268</v>
      </c>
      <c r="B387" s="85" t="s">
        <v>281</v>
      </c>
      <c r="C387" s="85" t="s">
        <v>295</v>
      </c>
      <c r="D387" s="87">
        <f>IF(B387="Instantaneous",1,IF(B387="Permanent",14,IF(C387="Round",LOOKUP(B387,Tables!$J$2:$J$10,Tables!$K$2:$K$10),IF(C387="Minute",LOOKUP(B387,Tables!$J$11:$J$15,Tables!K$11:K$15),IF(C387="Hour",7,LOOKUP(C387,Tables!$I$16:$I$20,Tables!$K$16:$K$20))))))</f>
        <v>1</v>
      </c>
    </row>
    <row r="388" spans="1:7">
      <c r="A388" s="81" t="s">
        <v>250</v>
      </c>
      <c r="B388" s="82" t="str">
        <f>D376</f>
        <v>Physical</v>
      </c>
      <c r="C388" s="82" t="s">
        <v>295</v>
      </c>
      <c r="D388" s="83">
        <f>LOOKUP(B388,Tables!$N$2:$N$9,Tables!$O$2:$O$9)</f>
        <v>3</v>
      </c>
      <c r="F388" s="77" t="s">
        <v>287</v>
      </c>
    </row>
    <row r="389" spans="1:7">
      <c r="A389" s="84" t="s">
        <v>202</v>
      </c>
      <c r="B389" s="85" t="s">
        <v>338</v>
      </c>
      <c r="C389" s="85" t="s">
        <v>295</v>
      </c>
      <c r="D389" s="86">
        <f>LOOKUP(B389,Tables!$P$2:$P$5,Tables!$Q$2:$Q$5)</f>
        <v>2</v>
      </c>
      <c r="F389" s="88" t="s">
        <v>407</v>
      </c>
    </row>
    <row r="390" spans="1:7" ht="13" thickBot="1">
      <c r="A390" s="89" t="s">
        <v>251</v>
      </c>
      <c r="B390" s="90">
        <v>3</v>
      </c>
      <c r="C390" s="90" t="str">
        <f>IF(SUM(B380:B382)&gt;0,"+"&amp;SUM(B380:B382),0)</f>
        <v>+3</v>
      </c>
      <c r="D390" s="91">
        <f>B390</f>
        <v>3</v>
      </c>
      <c r="F390" s="88" t="s">
        <v>338</v>
      </c>
    </row>
    <row r="391" spans="1:7">
      <c r="A391" s="77" t="s">
        <v>222</v>
      </c>
      <c r="B391" s="99"/>
      <c r="C391" s="99"/>
      <c r="D391" s="76">
        <f>IF(SUM(D379:D390)&lt;1,1,(SUM(D379:D390)))</f>
        <v>15</v>
      </c>
      <c r="F391" s="88" t="s">
        <v>166</v>
      </c>
    </row>
    <row r="392" spans="1:7">
      <c r="B392" s="75"/>
      <c r="C392" s="75"/>
      <c r="D392" s="75"/>
      <c r="E392" s="75"/>
      <c r="F392" s="31" t="s">
        <v>336</v>
      </c>
    </row>
    <row r="393" spans="1:7">
      <c r="A393" s="60" t="s">
        <v>221</v>
      </c>
      <c r="B393" s="92" t="str">
        <f>B390+C390&amp;"d6"</f>
        <v>6d6</v>
      </c>
      <c r="C393" s="60" t="s">
        <v>223</v>
      </c>
      <c r="D393" s="75"/>
      <c r="E393" s="75"/>
      <c r="G393" s="75"/>
    </row>
    <row r="394" spans="1:7">
      <c r="A394" s="60" t="s">
        <v>332</v>
      </c>
      <c r="B394" s="92">
        <f t="shared" ref="B394:B395" si="11">IF(G394=0,1,G394)</f>
        <v>15</v>
      </c>
      <c r="C394" s="60" t="s">
        <v>204</v>
      </c>
      <c r="D394" s="75"/>
      <c r="E394" s="75"/>
      <c r="F394" s="93" t="s">
        <v>187</v>
      </c>
      <c r="G394" s="94">
        <f>IF(Calculator!$F$3&gt;0,LOOKUP(Calculator!$F$3,Tables!$R$2:R$21,Tables!$U$2:$U$21)+D391,LOOKUP(Calculator!$F$2,Tables!$R$2:$R$21,Tables!$U$2:$U$21)+D391)</f>
        <v>15</v>
      </c>
    </row>
    <row r="395" spans="1:7">
      <c r="A395" s="60" t="s">
        <v>188</v>
      </c>
      <c r="B395" s="92">
        <f t="shared" si="11"/>
        <v>15</v>
      </c>
      <c r="C395" s="60" t="s">
        <v>365</v>
      </c>
      <c r="D395" s="75"/>
      <c r="E395" s="75"/>
      <c r="F395" s="93" t="s">
        <v>189</v>
      </c>
      <c r="G395" s="94">
        <f>IF(Calculator!$F$3&gt;0,LOOKUP(Calculator!$F$3,Tables!$R$2:R$21,Tables!$S$2:$S$21)+D391,LOOKUP(Calculator!$F$2,Tables!$R$2:$R$21,Tables!$S$2:$S$21)+D391)</f>
        <v>15</v>
      </c>
    </row>
    <row r="396" spans="1:7">
      <c r="A396" s="60" t="s">
        <v>261</v>
      </c>
      <c r="B396" s="95">
        <f>ROUND(D391/5,0)</f>
        <v>3</v>
      </c>
      <c r="C396" s="60" t="s">
        <v>190</v>
      </c>
      <c r="D396" s="75"/>
      <c r="E396" s="75"/>
      <c r="G396" s="75"/>
    </row>
    <row r="397" spans="1:7">
      <c r="A397" s="60" t="s">
        <v>191</v>
      </c>
      <c r="B397" s="92">
        <f>IF(G397=0,1,G397)</f>
        <v>3</v>
      </c>
      <c r="C397" s="60" t="s">
        <v>363</v>
      </c>
      <c r="D397" s="75"/>
      <c r="E397" s="75"/>
      <c r="F397" s="93" t="s">
        <v>141</v>
      </c>
      <c r="G397" s="94">
        <f>IF(Calculator!$F$3&gt;0,LOOKUP(Calculator!$F$3,Tables!$R$2:$R$21,Tables!$T$2:$T$21)+B396,LOOKUP(Calculator!$F$2,Tables!$R$2:$R$21,Tables!$T$2:$T$21)+B396)</f>
        <v>3</v>
      </c>
    </row>
    <row r="398" spans="1:7">
      <c r="A398" s="60" t="s">
        <v>210</v>
      </c>
      <c r="B398" s="95" t="str">
        <f>B385</f>
        <v>Partial</v>
      </c>
      <c r="C398" s="60" t="s">
        <v>240</v>
      </c>
      <c r="D398" s="75"/>
      <c r="E398" s="75"/>
      <c r="F398" s="75"/>
      <c r="G398" s="75"/>
    </row>
    <row r="399" spans="1:7" ht="12" customHeight="1">
      <c r="B399" s="96"/>
      <c r="D399" s="75"/>
      <c r="E399" s="75"/>
      <c r="F399" s="75"/>
      <c r="G399" s="75"/>
    </row>
    <row r="400" spans="1:7" ht="144" customHeight="1">
      <c r="A400" s="119" t="s">
        <v>435</v>
      </c>
      <c r="B400" s="116"/>
      <c r="C400" s="116"/>
      <c r="D400" s="116"/>
      <c r="E400" s="118"/>
    </row>
    <row r="401" spans="1:6" ht="12" customHeight="1">
      <c r="A401" s="73" t="s">
        <v>343</v>
      </c>
      <c r="B401" s="75" t="s">
        <v>536</v>
      </c>
      <c r="C401" s="74" t="s">
        <v>356</v>
      </c>
      <c r="D401" s="60" t="s">
        <v>522</v>
      </c>
    </row>
    <row r="402" spans="1:6" ht="12" customHeight="1">
      <c r="B402" s="75"/>
      <c r="C402" s="75"/>
      <c r="D402" s="75"/>
    </row>
    <row r="403" spans="1:6" ht="12" customHeight="1" thickBot="1">
      <c r="A403" s="73" t="s">
        <v>358</v>
      </c>
      <c r="B403" s="76" t="s">
        <v>359</v>
      </c>
      <c r="C403" s="76" t="s">
        <v>205</v>
      </c>
      <c r="D403" s="76" t="s">
        <v>332</v>
      </c>
      <c r="F403" s="77" t="s">
        <v>285</v>
      </c>
    </row>
    <row r="404" spans="1:6" ht="12" customHeight="1">
      <c r="A404" s="78" t="s">
        <v>357</v>
      </c>
      <c r="B404" s="79" t="s">
        <v>95</v>
      </c>
      <c r="C404" s="79" t="s">
        <v>295</v>
      </c>
      <c r="D404" s="80">
        <f>IF(B404=0,0,LOOKUP(B404,Tables!A$2:A$4,Tables!B$2:B$4))</f>
        <v>0</v>
      </c>
      <c r="F404" s="31" t="s">
        <v>180</v>
      </c>
    </row>
    <row r="405" spans="1:6" ht="12" customHeight="1">
      <c r="A405" s="81" t="s">
        <v>294</v>
      </c>
      <c r="B405" s="82">
        <v>1</v>
      </c>
      <c r="C405" s="82" t="s">
        <v>200</v>
      </c>
      <c r="D405" s="83">
        <f>IF(B405=0,0,-1)</f>
        <v>-1</v>
      </c>
      <c r="F405" s="31" t="s">
        <v>298</v>
      </c>
    </row>
    <row r="406" spans="1:6" ht="12" customHeight="1">
      <c r="A406" s="84" t="s">
        <v>296</v>
      </c>
      <c r="B406" s="85">
        <v>1</v>
      </c>
      <c r="C406" s="85" t="s">
        <v>295</v>
      </c>
      <c r="D406" s="86">
        <f>IF(B406=0,0,-1)</f>
        <v>-1</v>
      </c>
      <c r="F406" s="31" t="s">
        <v>12</v>
      </c>
    </row>
    <row r="407" spans="1:6" ht="12" customHeight="1">
      <c r="A407" s="81" t="s">
        <v>297</v>
      </c>
      <c r="B407" s="82">
        <v>1</v>
      </c>
      <c r="C407" s="82" t="s">
        <v>295</v>
      </c>
      <c r="D407" s="83">
        <f>IF(B407=0,0,-1)</f>
        <v>-1</v>
      </c>
      <c r="F407" s="31" t="s">
        <v>299</v>
      </c>
    </row>
    <row r="408" spans="1:6" ht="12" customHeight="1">
      <c r="A408" s="84" t="s">
        <v>219</v>
      </c>
      <c r="B408" s="85">
        <v>1</v>
      </c>
      <c r="C408" s="85" t="s">
        <v>295</v>
      </c>
      <c r="D408" s="86">
        <f>IF(B408=0,0,LOOKUP(B408,Tables!$C$2:$C$21,Tables!$D$2:$D$21))</f>
        <v>1</v>
      </c>
      <c r="F408" s="31" t="s">
        <v>300</v>
      </c>
    </row>
    <row r="409" spans="1:6" ht="12" customHeight="1">
      <c r="A409" s="81" t="s">
        <v>266</v>
      </c>
      <c r="B409" s="82"/>
      <c r="C409" s="82" t="str">
        <f>IF(B409=0,"-",IF(B409=1,"Meter Radius","Meters Radius"))</f>
        <v>-</v>
      </c>
      <c r="D409" s="83">
        <f>IF(B409=0,0,IF(B408=0,LOOKUP(B409,Tables!E$2:E$21,Tables!F$2:F$21),"Cannot have both"))</f>
        <v>0</v>
      </c>
      <c r="F409" s="31" t="s">
        <v>333</v>
      </c>
    </row>
    <row r="410" spans="1:6" ht="12" customHeight="1">
      <c r="A410" s="84" t="s">
        <v>269</v>
      </c>
      <c r="B410" s="85" t="s">
        <v>539</v>
      </c>
      <c r="C410" s="85" t="s">
        <v>295</v>
      </c>
      <c r="D410" s="86">
        <f>IF(B410="Full",0,IF(B410="Partial",2,IF(B410="None",5,"ERROR!")))</f>
        <v>0</v>
      </c>
      <c r="F410" s="31" t="s">
        <v>144</v>
      </c>
    </row>
    <row r="411" spans="1:6" ht="12" customHeight="1">
      <c r="A411" s="81" t="s">
        <v>267</v>
      </c>
      <c r="B411" s="82">
        <v>10</v>
      </c>
      <c r="C411" s="82" t="str">
        <f>IF(B411=0,"-",IF(B411="Touch","-",IF(B411=1,"Meter","Meters")))</f>
        <v>Meters</v>
      </c>
      <c r="D411" s="83">
        <f>IF(B411="Touch",1,IF(B411="Self",1,LOOKUP(B411,Tables!$G$2:$G$21,Tables!$H$2:$H$21)))</f>
        <v>3</v>
      </c>
      <c r="F411" s="31" t="s">
        <v>321</v>
      </c>
    </row>
    <row r="412" spans="1:6" ht="12" customHeight="1">
      <c r="A412" s="84" t="s">
        <v>268</v>
      </c>
      <c r="B412" s="85" t="s">
        <v>537</v>
      </c>
      <c r="C412" s="85" t="s">
        <v>295</v>
      </c>
      <c r="D412" s="87">
        <f>IF(B412="Instantaneous",1,IF(B412="Permanent",14,IF(C412="Round",LOOKUP(B412,Tables!$J$2:$J$10,Tables!$K$2:$K$10),IF(C412="Minute",LOOKUP(B412,Tables!$J$11:$J$15,Tables!K$11:K$15),IF(C412="Hour",7,LOOKUP(C412,Tables!$I$16:$I$20,Tables!$K$16:$K$20))))))</f>
        <v>14</v>
      </c>
      <c r="F412" s="98"/>
    </row>
    <row r="413" spans="1:6" ht="12" customHeight="1">
      <c r="A413" s="81" t="s">
        <v>201</v>
      </c>
      <c r="B413" s="82" t="str">
        <f>D401</f>
        <v>Physical</v>
      </c>
      <c r="C413" s="82" t="s">
        <v>295</v>
      </c>
      <c r="D413" s="83">
        <f>LOOKUP(B413,Tables!$N$2:$N$9,Tables!$O$2:$O$9)</f>
        <v>3</v>
      </c>
      <c r="F413" s="77" t="s">
        <v>287</v>
      </c>
    </row>
    <row r="414" spans="1:6" ht="12" customHeight="1">
      <c r="A414" s="84" t="s">
        <v>202</v>
      </c>
      <c r="B414" s="85" t="s">
        <v>538</v>
      </c>
      <c r="C414" s="85" t="s">
        <v>295</v>
      </c>
      <c r="D414" s="86">
        <f>LOOKUP(B414,Tables!$P$2:$P$5,Tables!$Q$2:$Q$5)</f>
        <v>-4</v>
      </c>
      <c r="F414" s="88" t="s">
        <v>335</v>
      </c>
    </row>
    <row r="415" spans="1:6" ht="12" customHeight="1" thickBot="1">
      <c r="A415" s="89" t="s">
        <v>203</v>
      </c>
      <c r="B415" s="90">
        <v>4</v>
      </c>
      <c r="C415" s="90" t="str">
        <f>IF(SUM(B405:B407)&gt;0,"+"&amp;SUM(B405:B407),0)</f>
        <v>+3</v>
      </c>
      <c r="D415" s="91">
        <f>B415</f>
        <v>4</v>
      </c>
      <c r="F415" s="88" t="s">
        <v>338</v>
      </c>
    </row>
    <row r="416" spans="1:6" ht="12" customHeight="1">
      <c r="A416" s="73" t="s">
        <v>222</v>
      </c>
      <c r="B416" s="76"/>
      <c r="C416" s="76"/>
      <c r="D416" s="76">
        <f>IF(SUM(D404:D415)&lt;1,1,(SUM(D404:D415)))</f>
        <v>18</v>
      </c>
      <c r="F416" s="88" t="s">
        <v>337</v>
      </c>
    </row>
    <row r="417" spans="1:7" ht="12" customHeight="1">
      <c r="B417" s="75"/>
      <c r="C417" s="75"/>
      <c r="D417" s="75"/>
      <c r="E417" s="75"/>
      <c r="F417" s="31" t="s">
        <v>336</v>
      </c>
      <c r="G417" s="75"/>
    </row>
    <row r="418" spans="1:7" ht="12" customHeight="1">
      <c r="A418" s="60" t="s">
        <v>221</v>
      </c>
      <c r="B418" s="92" t="str">
        <f>B415+C415&amp;"d6"</f>
        <v>7d6</v>
      </c>
      <c r="C418" s="60" t="s">
        <v>223</v>
      </c>
      <c r="D418" s="75"/>
      <c r="E418" s="75"/>
      <c r="F418" s="98"/>
      <c r="G418" s="75"/>
    </row>
    <row r="419" spans="1:7" ht="12" customHeight="1">
      <c r="A419" s="60" t="s">
        <v>160</v>
      </c>
      <c r="B419" s="92">
        <f t="shared" ref="B419:B420" si="12">IF(G419=0,1,G419)</f>
        <v>18</v>
      </c>
      <c r="C419" s="60" t="s">
        <v>204</v>
      </c>
      <c r="D419" s="75"/>
      <c r="E419" s="75"/>
      <c r="F419" s="93" t="s">
        <v>364</v>
      </c>
      <c r="G419" s="94">
        <f>IF(Calculator!$F$3&gt;0,LOOKUP(Calculator!$F$3,Tables!$R$2:R$21,Tables!$U$2:$U$21)+D416,LOOKUP(Calculator!$F$2,Tables!$R$2:$R$21,Tables!$U$2:$U$21)+D416)</f>
        <v>18</v>
      </c>
    </row>
    <row r="420" spans="1:7" ht="12" customHeight="1">
      <c r="A420" s="60" t="s">
        <v>161</v>
      </c>
      <c r="B420" s="92">
        <f t="shared" si="12"/>
        <v>18</v>
      </c>
      <c r="C420" s="60" t="s">
        <v>365</v>
      </c>
      <c r="D420" s="75"/>
      <c r="E420" s="75"/>
      <c r="F420" s="93" t="s">
        <v>159</v>
      </c>
      <c r="G420" s="94">
        <f>IF(Calculator!$F$3&gt;0,LOOKUP(Calculator!$F$3,Tables!$R$2:R$21,Tables!$S$2:$S$21)+D416,LOOKUP(Calculator!$F$2,Tables!$R$2:$R$21,Tables!$S$2:$S$21)+D416)</f>
        <v>18</v>
      </c>
    </row>
    <row r="421" spans="1:7" ht="12" customHeight="1">
      <c r="A421" s="60" t="s">
        <v>261</v>
      </c>
      <c r="B421" s="95">
        <f>ROUND(D416/5,0)</f>
        <v>4</v>
      </c>
      <c r="C421" s="60" t="s">
        <v>207</v>
      </c>
      <c r="D421" s="75"/>
      <c r="E421" s="75"/>
      <c r="F421" s="98"/>
      <c r="G421" s="75"/>
    </row>
    <row r="422" spans="1:7" ht="12" customHeight="1">
      <c r="A422" s="60" t="s">
        <v>209</v>
      </c>
      <c r="B422" s="92">
        <f>IF(G422=0,1,G422)</f>
        <v>4</v>
      </c>
      <c r="C422" s="60" t="s">
        <v>363</v>
      </c>
      <c r="D422" s="75"/>
      <c r="E422" s="75"/>
      <c r="F422" s="93" t="s">
        <v>208</v>
      </c>
      <c r="G422" s="94">
        <f>IF(Calculator!$F$3&gt;0,LOOKUP(Calculator!$F$3,Tables!$R$2:$R$21,Tables!$T$2:$T$21)+B421,LOOKUP(Calculator!$F$2,Tables!$R$2:$R$21,Tables!$T$2:$T$21)+B421)</f>
        <v>4</v>
      </c>
    </row>
    <row r="423" spans="1:7" ht="12" customHeight="1">
      <c r="A423" s="60" t="s">
        <v>210</v>
      </c>
      <c r="B423" s="95" t="str">
        <f>B410</f>
        <v>Full</v>
      </c>
      <c r="C423" s="60" t="s">
        <v>240</v>
      </c>
      <c r="D423" s="75"/>
      <c r="E423" s="75"/>
      <c r="F423" s="75"/>
      <c r="G423" s="75"/>
    </row>
    <row r="424" spans="1:7" ht="12" customHeight="1">
      <c r="A424" s="72"/>
      <c r="B424" s="71"/>
      <c r="C424" s="71"/>
      <c r="D424" s="71"/>
    </row>
    <row r="425" spans="1:7" ht="154" customHeight="1">
      <c r="A425" s="119" t="s">
        <v>515</v>
      </c>
      <c r="B425" s="117"/>
      <c r="C425" s="117"/>
      <c r="D425" s="117"/>
      <c r="E425" s="117"/>
    </row>
    <row r="426" spans="1:7" ht="12" customHeight="1">
      <c r="A426" s="73" t="s">
        <v>343</v>
      </c>
      <c r="B426" s="59" t="s">
        <v>501</v>
      </c>
      <c r="C426" s="74" t="s">
        <v>356</v>
      </c>
      <c r="D426" s="60" t="s">
        <v>522</v>
      </c>
    </row>
    <row r="427" spans="1:7" ht="12" customHeight="1">
      <c r="B427" s="75"/>
      <c r="C427" s="75"/>
      <c r="D427" s="75"/>
    </row>
    <row r="428" spans="1:7" ht="12" customHeight="1" thickBot="1">
      <c r="A428" s="73" t="s">
        <v>358</v>
      </c>
      <c r="B428" s="76" t="s">
        <v>359</v>
      </c>
      <c r="C428" s="76" t="s">
        <v>205</v>
      </c>
      <c r="D428" s="76" t="s">
        <v>79</v>
      </c>
      <c r="F428" s="77" t="s">
        <v>285</v>
      </c>
    </row>
    <row r="429" spans="1:7" ht="12" customHeight="1">
      <c r="A429" s="78" t="s">
        <v>357</v>
      </c>
      <c r="B429" s="79" t="s">
        <v>95</v>
      </c>
      <c r="C429" s="79" t="s">
        <v>295</v>
      </c>
      <c r="D429" s="80">
        <f>IF(B429=0,0,LOOKUP(B429,Tables!A$2:A$4,Tables!B$2:B$4))</f>
        <v>0</v>
      </c>
      <c r="F429" s="31" t="s">
        <v>180</v>
      </c>
    </row>
    <row r="430" spans="1:7" ht="12" customHeight="1">
      <c r="A430" s="81" t="s">
        <v>294</v>
      </c>
      <c r="B430" s="82">
        <v>1</v>
      </c>
      <c r="C430" s="82" t="s">
        <v>200</v>
      </c>
      <c r="D430" s="83">
        <f>IF(B430=0,0,-1)</f>
        <v>-1</v>
      </c>
      <c r="F430" s="31" t="s">
        <v>298</v>
      </c>
    </row>
    <row r="431" spans="1:7" ht="12" customHeight="1">
      <c r="A431" s="84" t="s">
        <v>296</v>
      </c>
      <c r="B431" s="85">
        <v>1</v>
      </c>
      <c r="C431" s="85" t="s">
        <v>295</v>
      </c>
      <c r="D431" s="86">
        <f>IF(B431=0,0,-1)</f>
        <v>-1</v>
      </c>
      <c r="F431" s="31" t="s">
        <v>12</v>
      </c>
    </row>
    <row r="432" spans="1:7" ht="12" customHeight="1">
      <c r="A432" s="81" t="s">
        <v>297</v>
      </c>
      <c r="B432" s="82">
        <v>1</v>
      </c>
      <c r="C432" s="82" t="s">
        <v>295</v>
      </c>
      <c r="D432" s="83">
        <f>IF(B432=0,0,-1)</f>
        <v>-1</v>
      </c>
      <c r="F432" s="31" t="s">
        <v>299</v>
      </c>
    </row>
    <row r="433" spans="1:7" ht="12" customHeight="1">
      <c r="A433" s="84" t="s">
        <v>219</v>
      </c>
      <c r="B433" s="85">
        <v>0</v>
      </c>
      <c r="C433" s="85" t="s">
        <v>295</v>
      </c>
      <c r="D433" s="86">
        <f>IF(B433=0,0,LOOKUP(B433,Tables!$C$2:$C$21,Tables!$D$2:$D$21))</f>
        <v>0</v>
      </c>
      <c r="F433" s="31" t="s">
        <v>300</v>
      </c>
    </row>
    <row r="434" spans="1:7" ht="12" customHeight="1">
      <c r="A434" s="81" t="s">
        <v>266</v>
      </c>
      <c r="B434" s="82">
        <v>20</v>
      </c>
      <c r="C434" s="82" t="str">
        <f>IF(B434=0,"-",IF(B434=1,"Meter Radius","Meters Radius"))</f>
        <v>Meters Radius</v>
      </c>
      <c r="D434" s="83">
        <f>IF(B434=0,0,IF(B433=0,LOOKUP(B434,Tables!E$2:E$21,Tables!F$2:F$21),"Cannot have both"))</f>
        <v>8</v>
      </c>
      <c r="F434" s="31" t="s">
        <v>110</v>
      </c>
    </row>
    <row r="435" spans="1:7" ht="12" customHeight="1">
      <c r="A435" s="84" t="s">
        <v>269</v>
      </c>
      <c r="B435" s="85" t="s">
        <v>243</v>
      </c>
      <c r="C435" s="85" t="s">
        <v>295</v>
      </c>
      <c r="D435" s="86">
        <f>IF(B435="Full",0,IF(B435="Partial",2,IF(B435="None",5,"ERROR!")))</f>
        <v>5</v>
      </c>
      <c r="F435" s="31" t="s">
        <v>144</v>
      </c>
    </row>
    <row r="436" spans="1:7" ht="12" customHeight="1">
      <c r="A436" s="81" t="s">
        <v>267</v>
      </c>
      <c r="B436" s="82">
        <v>20</v>
      </c>
      <c r="C436" s="82" t="str">
        <f>IF(B436=0,"-",IF(B436="Touch","-",IF(B436=1,"Meter","Meters")))</f>
        <v>Meters</v>
      </c>
      <c r="D436" s="83">
        <f>IF(B436="Touch",1,IF(B436="Self",1,LOOKUP(B436,Tables!$G$2:$G$21,Tables!$H$2:$H$21)))</f>
        <v>4</v>
      </c>
      <c r="F436" s="31" t="s">
        <v>101</v>
      </c>
    </row>
    <row r="437" spans="1:7" ht="12" customHeight="1">
      <c r="A437" s="84" t="s">
        <v>268</v>
      </c>
      <c r="B437" s="85">
        <v>10</v>
      </c>
      <c r="C437" s="85" t="s">
        <v>323</v>
      </c>
      <c r="D437" s="87">
        <f>IF(B437="Instantaneous",1,IF(B437="Permanent",14,IF(C437="Round",LOOKUP(B437,Tables!$J$2:$J$10,Tables!$K$2:$K$10),IF(C437="Minute",LOOKUP(B437,Tables!$J$11:$J$15,Tables!K$11:K$15),IF(C437="Hour",7,LOOKUP(C437,Tables!$I$16:$I$20,Tables!$K$16:$K$20))))))</f>
        <v>4</v>
      </c>
      <c r="F437" s="98"/>
    </row>
    <row r="438" spans="1:7" ht="12" customHeight="1">
      <c r="A438" s="81" t="s">
        <v>250</v>
      </c>
      <c r="B438" s="82" t="str">
        <f>D426</f>
        <v>Physical</v>
      </c>
      <c r="C438" s="82" t="s">
        <v>295</v>
      </c>
      <c r="D438" s="83">
        <f>LOOKUP(B438,Tables!$N$2:$N$9,Tables!$O$2:$O$9)</f>
        <v>3</v>
      </c>
      <c r="F438" s="77" t="s">
        <v>287</v>
      </c>
    </row>
    <row r="439" spans="1:7" ht="12" customHeight="1">
      <c r="A439" s="84" t="s">
        <v>175</v>
      </c>
      <c r="B439" s="85" t="s">
        <v>243</v>
      </c>
      <c r="C439" s="85" t="s">
        <v>295</v>
      </c>
      <c r="D439" s="86">
        <f>LOOKUP(B439,Tables!$P$2:$P$5,Tables!$Q$2:$Q$5)</f>
        <v>-4</v>
      </c>
      <c r="F439" s="88" t="s">
        <v>243</v>
      </c>
    </row>
    <row r="440" spans="1:7" ht="12" customHeight="1" thickBot="1">
      <c r="A440" s="89" t="s">
        <v>251</v>
      </c>
      <c r="B440" s="90">
        <v>1</v>
      </c>
      <c r="C440" s="90" t="str">
        <f>IF(SUM(B430:B432)&gt;0,"+"&amp;SUM(B430:B432),0)</f>
        <v>+3</v>
      </c>
      <c r="D440" s="91">
        <f>B440</f>
        <v>1</v>
      </c>
      <c r="F440" s="88" t="s">
        <v>81</v>
      </c>
    </row>
    <row r="441" spans="1:7" ht="12" customHeight="1">
      <c r="A441" s="73" t="s">
        <v>222</v>
      </c>
      <c r="B441" s="76"/>
      <c r="C441" s="76"/>
      <c r="D441" s="76">
        <f>IF(SUM(D429:D440)&lt;1,1,(SUM(D429:D440)))</f>
        <v>18</v>
      </c>
      <c r="F441" s="88" t="s">
        <v>85</v>
      </c>
    </row>
    <row r="442" spans="1:7" ht="12" customHeight="1">
      <c r="B442" s="75"/>
      <c r="C442" s="75"/>
      <c r="D442" s="75"/>
      <c r="E442" s="75"/>
      <c r="F442" s="31" t="s">
        <v>83</v>
      </c>
      <c r="G442" s="75"/>
    </row>
    <row r="443" spans="1:7" ht="12" customHeight="1">
      <c r="A443" s="60" t="s">
        <v>221</v>
      </c>
      <c r="B443" s="92" t="str">
        <f>B440+C440&amp;"d6"</f>
        <v>4d6</v>
      </c>
      <c r="C443" s="60" t="s">
        <v>223</v>
      </c>
      <c r="D443" s="75"/>
      <c r="E443" s="75"/>
      <c r="F443" s="98"/>
      <c r="G443" s="75"/>
    </row>
    <row r="444" spans="1:7" ht="12" customHeight="1">
      <c r="A444" s="60" t="s">
        <v>79</v>
      </c>
      <c r="B444" s="92">
        <f t="shared" ref="B444:B445" si="13">IF(G444=0,1,G444)</f>
        <v>18</v>
      </c>
      <c r="C444" s="60" t="s">
        <v>204</v>
      </c>
      <c r="D444" s="75"/>
      <c r="E444" s="75"/>
      <c r="F444" s="93" t="s">
        <v>187</v>
      </c>
      <c r="G444" s="94">
        <f>IF(Calculator!$F$3&gt;0,LOOKUP(Calculator!$F$3,Tables!$R$2:R$21,Tables!$U$2:$U$21)+D441,LOOKUP(Calculator!$F$2,Tables!$R$2:$R$21,Tables!$U$2:$U$21)+D441)</f>
        <v>18</v>
      </c>
    </row>
    <row r="445" spans="1:7" ht="12" customHeight="1">
      <c r="A445" s="60" t="s">
        <v>188</v>
      </c>
      <c r="B445" s="92">
        <f t="shared" si="13"/>
        <v>18</v>
      </c>
      <c r="C445" s="60" t="s">
        <v>365</v>
      </c>
      <c r="D445" s="75"/>
      <c r="E445" s="75"/>
      <c r="F445" s="93" t="s">
        <v>189</v>
      </c>
      <c r="G445" s="94">
        <f>IF(Calculator!$F$3&gt;0,LOOKUP(Calculator!$F$3,Tables!$R$2:R$21,Tables!$S$2:$S$21)+D441,LOOKUP(Calculator!$F$2,Tables!$R$2:$R$21,Tables!$S$2:$S$21)+D441)</f>
        <v>18</v>
      </c>
    </row>
    <row r="446" spans="1:7" ht="12" customHeight="1">
      <c r="A446" s="60" t="s">
        <v>261</v>
      </c>
      <c r="B446" s="95">
        <f>ROUND(D441/5,0)</f>
        <v>4</v>
      </c>
      <c r="C446" s="60" t="s">
        <v>190</v>
      </c>
      <c r="D446" s="75"/>
      <c r="E446" s="75"/>
      <c r="F446" s="98"/>
      <c r="G446" s="75"/>
    </row>
    <row r="447" spans="1:7" ht="12" customHeight="1">
      <c r="A447" s="60" t="s">
        <v>191</v>
      </c>
      <c r="B447" s="92">
        <f>IF(G447=0,1,G447)</f>
        <v>4</v>
      </c>
      <c r="C447" s="60" t="s">
        <v>112</v>
      </c>
      <c r="D447" s="75"/>
      <c r="E447" s="75"/>
      <c r="F447" s="93" t="s">
        <v>113</v>
      </c>
      <c r="G447" s="94">
        <f>IF(Calculator!$F$3&gt;0,LOOKUP(Calculator!$F$3,Tables!$R$2:$R$21,Tables!$T$2:$T$21)+B446,LOOKUP(Calculator!$F$2,Tables!$R$2:$R$21,Tables!$T$2:$T$21)+B446)</f>
        <v>4</v>
      </c>
    </row>
    <row r="448" spans="1:7" ht="12" customHeight="1">
      <c r="A448" s="60" t="s">
        <v>210</v>
      </c>
      <c r="B448" s="95" t="str">
        <f>B435</f>
        <v>None</v>
      </c>
      <c r="C448" s="60" t="s">
        <v>240</v>
      </c>
      <c r="D448" s="75"/>
      <c r="E448" s="75"/>
      <c r="F448" s="75"/>
      <c r="G448" s="75"/>
    </row>
    <row r="449" spans="1:6" ht="12" customHeight="1">
      <c r="A449" s="72"/>
      <c r="B449" s="71"/>
      <c r="C449" s="71"/>
      <c r="D449" s="71"/>
    </row>
    <row r="450" spans="1:6" ht="144" customHeight="1">
      <c r="A450" s="116" t="s">
        <v>56</v>
      </c>
      <c r="B450" s="116"/>
      <c r="C450" s="116"/>
      <c r="D450" s="116"/>
      <c r="E450" s="118"/>
    </row>
    <row r="451" spans="1:6" s="106" customFormat="1" ht="12" customHeight="1">
      <c r="A451" s="1" t="s">
        <v>343</v>
      </c>
      <c r="B451" s="7" t="s">
        <v>548</v>
      </c>
      <c r="C451" s="8" t="s">
        <v>356</v>
      </c>
      <c r="D451" s="105" t="s">
        <v>94</v>
      </c>
    </row>
    <row r="452" spans="1:6" s="106" customFormat="1" ht="12" customHeight="1">
      <c r="A452" s="2"/>
      <c r="B452" s="7"/>
      <c r="C452" s="7"/>
      <c r="D452" s="7"/>
    </row>
    <row r="453" spans="1:6" s="106" customFormat="1" ht="12" customHeight="1" thickBot="1">
      <c r="A453" s="1" t="s">
        <v>358</v>
      </c>
      <c r="B453" s="23" t="s">
        <v>359</v>
      </c>
      <c r="C453" s="23" t="s">
        <v>205</v>
      </c>
      <c r="D453" s="23" t="s">
        <v>79</v>
      </c>
      <c r="F453" s="77" t="s">
        <v>285</v>
      </c>
    </row>
    <row r="454" spans="1:6" s="106" customFormat="1" ht="12" customHeight="1">
      <c r="A454" s="10" t="s">
        <v>357</v>
      </c>
      <c r="B454" s="11" t="s">
        <v>95</v>
      </c>
      <c r="C454" s="11" t="s">
        <v>295</v>
      </c>
      <c r="D454" s="12">
        <f>IF(B454=0,0,LOOKUP(B454,Tables!A$2:A$4,Tables!B$2:B$4))</f>
        <v>0</v>
      </c>
      <c r="F454" s="31" t="s">
        <v>180</v>
      </c>
    </row>
    <row r="455" spans="1:6" s="106" customFormat="1" ht="12" customHeight="1">
      <c r="A455" s="13" t="s">
        <v>294</v>
      </c>
      <c r="B455" s="14">
        <v>1</v>
      </c>
      <c r="C455" s="14" t="s">
        <v>200</v>
      </c>
      <c r="D455" s="15">
        <f>IF(B455=0,0,-1)</f>
        <v>-1</v>
      </c>
      <c r="F455" s="31" t="s">
        <v>298</v>
      </c>
    </row>
    <row r="456" spans="1:6" s="106" customFormat="1" ht="12" customHeight="1">
      <c r="A456" s="16" t="s">
        <v>296</v>
      </c>
      <c r="B456" s="17">
        <v>1</v>
      </c>
      <c r="C456" s="17" t="s">
        <v>295</v>
      </c>
      <c r="D456" s="18">
        <f>IF(B456=0,0,-1)</f>
        <v>-1</v>
      </c>
      <c r="F456" s="31" t="s">
        <v>12</v>
      </c>
    </row>
    <row r="457" spans="1:6" s="106" customFormat="1" ht="12" customHeight="1">
      <c r="A457" s="13" t="s">
        <v>297</v>
      </c>
      <c r="B457" s="14">
        <v>1</v>
      </c>
      <c r="C457" s="14" t="s">
        <v>295</v>
      </c>
      <c r="D457" s="15">
        <f>IF(B457=0,0,-1)</f>
        <v>-1</v>
      </c>
      <c r="F457" s="31" t="s">
        <v>299</v>
      </c>
    </row>
    <row r="458" spans="1:6" s="106" customFormat="1" ht="12" customHeight="1">
      <c r="A458" s="16" t="s">
        <v>219</v>
      </c>
      <c r="B458" s="17"/>
      <c r="C458" s="17" t="s">
        <v>295</v>
      </c>
      <c r="D458" s="18">
        <f>IF(B458=0,0,LOOKUP(B458,Tables!$C$2:$C$21,Tables!$D$2:$D$21))</f>
        <v>0</v>
      </c>
      <c r="F458" s="31" t="s">
        <v>300</v>
      </c>
    </row>
    <row r="459" spans="1:6" s="106" customFormat="1" ht="12" customHeight="1">
      <c r="A459" s="13" t="s">
        <v>266</v>
      </c>
      <c r="B459" s="14">
        <v>10</v>
      </c>
      <c r="C459" s="14" t="str">
        <f>IF(B459=0,"-",IF(B459=1,"Meter Radius","Meters Radius"))</f>
        <v>Meters Radius</v>
      </c>
      <c r="D459" s="15">
        <f>IF(B459=0,0,IF(B458=0,LOOKUP(B459,Tables!E$2:E$21,Tables!F$2:F$21),"Cannot have both"))</f>
        <v>5</v>
      </c>
      <c r="F459" s="31" t="s">
        <v>110</v>
      </c>
    </row>
    <row r="460" spans="1:6" s="106" customFormat="1" ht="12" customHeight="1">
      <c r="A460" s="16" t="s">
        <v>269</v>
      </c>
      <c r="B460" s="17" t="s">
        <v>539</v>
      </c>
      <c r="C460" s="17" t="s">
        <v>295</v>
      </c>
      <c r="D460" s="18">
        <f>IF(B460="Full",0,IF(B460="Partial",2,IF(B460="None",5,"ERROR!")))</f>
        <v>0</v>
      </c>
      <c r="F460" s="31" t="s">
        <v>144</v>
      </c>
    </row>
    <row r="461" spans="1:6" s="106" customFormat="1" ht="12" customHeight="1">
      <c r="A461" s="13" t="s">
        <v>267</v>
      </c>
      <c r="B461" s="14" t="s">
        <v>549</v>
      </c>
      <c r="C461" s="14" t="str">
        <f>IF(B461=0,"-",IF(B461="Touch","-",IF(B461=1,"Meter","Meters")))</f>
        <v>-</v>
      </c>
      <c r="D461" s="15">
        <f>IF(B461="Touch",1,IF(B461="Self",1,LOOKUP(B461,Tables!$G$2:$G$21,Tables!$H$2:$H$21)))</f>
        <v>1</v>
      </c>
      <c r="F461" s="31" t="s">
        <v>94</v>
      </c>
    </row>
    <row r="462" spans="1:6" s="106" customFormat="1" ht="12" customHeight="1">
      <c r="A462" s="16" t="s">
        <v>268</v>
      </c>
      <c r="B462" s="17">
        <v>1</v>
      </c>
      <c r="C462" s="17" t="s">
        <v>550</v>
      </c>
      <c r="D462" s="19">
        <f>IF(B462="Instantaneous",1,IF(B462="Permanent",14,IF(C462="Round",LOOKUP(B462,Tables!$J$2:$J$10,Tables!$K$2:$K$10),IF(C462="Minute",LOOKUP(B462,Tables!$J$11:$J$15,Tables!K$11:K$15),IF(C462="Hour",7,LOOKUP(C462,Tables!$I$16:$I$20,Tables!$K$16:$K$20))))))</f>
        <v>3</v>
      </c>
      <c r="F462" s="98"/>
    </row>
    <row r="463" spans="1:6" s="106" customFormat="1" ht="12" customHeight="1">
      <c r="A463" s="13" t="s">
        <v>201</v>
      </c>
      <c r="B463" s="14" t="str">
        <f>D451</f>
        <v>Physical</v>
      </c>
      <c r="C463" s="14" t="s">
        <v>295</v>
      </c>
      <c r="D463" s="15">
        <f>LOOKUP(B463,Tables!$N$2:$N$9,Tables!$O$2:$O$9)</f>
        <v>3</v>
      </c>
      <c r="F463" s="77" t="s">
        <v>287</v>
      </c>
    </row>
    <row r="464" spans="1:6" s="106" customFormat="1" ht="12" customHeight="1">
      <c r="A464" s="16" t="s">
        <v>175</v>
      </c>
      <c r="B464" s="17" t="s">
        <v>538</v>
      </c>
      <c r="C464" s="17" t="s">
        <v>295</v>
      </c>
      <c r="D464" s="18">
        <f>LOOKUP(B464,Tables!$P$2:$P$5,Tables!$Q$2:$Q$5)</f>
        <v>-4</v>
      </c>
      <c r="F464" s="88" t="s">
        <v>13</v>
      </c>
    </row>
    <row r="465" spans="1:7" s="106" customFormat="1" ht="12" customHeight="1" thickBot="1">
      <c r="A465" s="20" t="s">
        <v>203</v>
      </c>
      <c r="B465" s="21">
        <v>6</v>
      </c>
      <c r="C465" s="21" t="str">
        <f>IF(SUM(B455:B457)&gt;0,"+"&amp;SUM(B455:B457),0)</f>
        <v>+3</v>
      </c>
      <c r="D465" s="22">
        <f>B465</f>
        <v>6</v>
      </c>
      <c r="F465" s="88" t="s">
        <v>81</v>
      </c>
    </row>
    <row r="466" spans="1:7" s="106" customFormat="1" ht="12" customHeight="1">
      <c r="A466" s="1" t="s">
        <v>222</v>
      </c>
      <c r="B466" s="23"/>
      <c r="C466" s="23"/>
      <c r="D466" s="23">
        <f>IF(SUM(D454:D465)&lt;1,1,(SUM(D454:D465)))</f>
        <v>11</v>
      </c>
      <c r="F466" s="88" t="s">
        <v>85</v>
      </c>
    </row>
    <row r="467" spans="1:7" s="106" customFormat="1" ht="12" customHeight="1">
      <c r="B467" s="75"/>
      <c r="C467" s="75"/>
      <c r="D467" s="75"/>
      <c r="E467" s="75"/>
      <c r="F467" s="31" t="s">
        <v>83</v>
      </c>
      <c r="G467" s="75"/>
    </row>
    <row r="468" spans="1:7" s="106" customFormat="1" ht="12" customHeight="1">
      <c r="A468" s="106" t="s">
        <v>221</v>
      </c>
      <c r="B468" s="92" t="str">
        <f>B465+C465&amp;"d6"</f>
        <v>9d6</v>
      </c>
      <c r="C468" s="106" t="s">
        <v>223</v>
      </c>
      <c r="D468" s="75"/>
      <c r="E468" s="75"/>
      <c r="F468" s="98"/>
      <c r="G468" s="75"/>
    </row>
    <row r="469" spans="1:7" s="106" customFormat="1" ht="12" customHeight="1">
      <c r="A469" s="106" t="s">
        <v>79</v>
      </c>
      <c r="B469" s="92">
        <f t="shared" ref="B469:B470" si="14">IF(G469=0,1,G469)</f>
        <v>11</v>
      </c>
      <c r="C469" s="106" t="s">
        <v>204</v>
      </c>
      <c r="D469" s="75"/>
      <c r="E469" s="75"/>
      <c r="F469" s="93" t="s">
        <v>187</v>
      </c>
      <c r="G469" s="94">
        <f>IF(Calculator!$F$3&gt;0,LOOKUP(Calculator!$F$3,Tables!$R$2:R$21,Tables!$U$2:$U$21)+D466,LOOKUP(Calculator!$F$2,Tables!$R$2:$R$21,Tables!$U$2:$U$21)+D466)</f>
        <v>11</v>
      </c>
    </row>
    <row r="470" spans="1:7" s="106" customFormat="1" ht="12" customHeight="1">
      <c r="A470" s="106" t="s">
        <v>161</v>
      </c>
      <c r="B470" s="92">
        <f t="shared" si="14"/>
        <v>11</v>
      </c>
      <c r="C470" s="106" t="s">
        <v>365</v>
      </c>
      <c r="D470" s="75"/>
      <c r="E470" s="75"/>
      <c r="F470" s="93" t="s">
        <v>159</v>
      </c>
      <c r="G470" s="94">
        <f>IF(Calculator!$F$3&gt;0,LOOKUP(Calculator!$F$3,Tables!$R$2:R$21,Tables!$S$2:$S$21)+D466,LOOKUP(Calculator!$F$2,Tables!$R$2:$R$21,Tables!$S$2:$S$21)+D466)</f>
        <v>11</v>
      </c>
    </row>
    <row r="471" spans="1:7" s="106" customFormat="1" ht="12" customHeight="1">
      <c r="A471" s="106" t="s">
        <v>261</v>
      </c>
      <c r="B471" s="95">
        <f>ROUND(D466/5,0)</f>
        <v>2</v>
      </c>
      <c r="C471" s="106" t="s">
        <v>190</v>
      </c>
      <c r="D471" s="75"/>
      <c r="E471" s="75"/>
      <c r="F471" s="98"/>
      <c r="G471" s="75"/>
    </row>
    <row r="472" spans="1:7" s="106" customFormat="1" ht="12" customHeight="1">
      <c r="A472" s="106" t="s">
        <v>191</v>
      </c>
      <c r="B472" s="92">
        <f>IF(G472=0,1,G472)</f>
        <v>2</v>
      </c>
      <c r="C472" s="106" t="s">
        <v>112</v>
      </c>
      <c r="D472" s="75"/>
      <c r="E472" s="75"/>
      <c r="F472" s="93" t="s">
        <v>113</v>
      </c>
      <c r="G472" s="94">
        <f>IF(Calculator!$F$3&gt;0,LOOKUP(Calculator!$F$3,Tables!$R$2:$R$21,Tables!$T$2:$T$21)+B471,LOOKUP(Calculator!$F$2,Tables!$R$2:$R$21,Tables!$T$2:$T$21)+B471)</f>
        <v>2</v>
      </c>
    </row>
    <row r="473" spans="1:7" s="106" customFormat="1" ht="12" customHeight="1">
      <c r="A473" s="106" t="s">
        <v>210</v>
      </c>
      <c r="B473" s="95" t="str">
        <f>B460</f>
        <v>Full</v>
      </c>
      <c r="C473" s="106" t="s">
        <v>240</v>
      </c>
      <c r="D473" s="75"/>
      <c r="E473" s="75"/>
      <c r="F473" s="75"/>
      <c r="G473" s="75"/>
    </row>
    <row r="474" spans="1:7" s="106" customFormat="1" ht="12" customHeight="1">
      <c r="A474" s="104"/>
      <c r="B474" s="103"/>
      <c r="C474" s="103"/>
      <c r="D474" s="103"/>
    </row>
    <row r="475" spans="1:7" s="106" customFormat="1" ht="144" customHeight="1">
      <c r="A475" s="116" t="s">
        <v>6</v>
      </c>
      <c r="B475" s="116"/>
      <c r="C475" s="116"/>
      <c r="D475" s="116"/>
      <c r="E475" s="118"/>
    </row>
    <row r="476" spans="1:7">
      <c r="A476" s="73" t="s">
        <v>382</v>
      </c>
      <c r="B476" s="60" t="s">
        <v>344</v>
      </c>
      <c r="C476" s="74" t="s">
        <v>356</v>
      </c>
      <c r="D476" s="60" t="s">
        <v>232</v>
      </c>
    </row>
    <row r="477" spans="1:7">
      <c r="B477" s="75"/>
      <c r="C477" s="75"/>
      <c r="D477" s="75"/>
    </row>
    <row r="478" spans="1:7" ht="13" thickBot="1">
      <c r="A478" s="73" t="s">
        <v>358</v>
      </c>
      <c r="B478" s="76" t="s">
        <v>359</v>
      </c>
      <c r="C478" s="76" t="s">
        <v>205</v>
      </c>
      <c r="D478" s="76" t="s">
        <v>316</v>
      </c>
      <c r="F478" s="77" t="s">
        <v>317</v>
      </c>
    </row>
    <row r="479" spans="1:7">
      <c r="A479" s="78" t="s">
        <v>357</v>
      </c>
      <c r="B479" s="79" t="s">
        <v>230</v>
      </c>
      <c r="C479" s="79" t="s">
        <v>295</v>
      </c>
      <c r="D479" s="80">
        <f>IF(B479=0,0,LOOKUP(B479,Tables!A$2:A$4,Tables!B$2:B$4))</f>
        <v>0</v>
      </c>
      <c r="F479" s="31" t="s">
        <v>180</v>
      </c>
    </row>
    <row r="480" spans="1:7">
      <c r="A480" s="81" t="s">
        <v>294</v>
      </c>
      <c r="B480" s="82">
        <v>1</v>
      </c>
      <c r="C480" s="82" t="s">
        <v>212</v>
      </c>
      <c r="D480" s="83">
        <f>IF(B480=0,0,-1)</f>
        <v>-1</v>
      </c>
      <c r="F480" s="31" t="s">
        <v>298</v>
      </c>
    </row>
    <row r="481" spans="1:7">
      <c r="A481" s="84" t="s">
        <v>296</v>
      </c>
      <c r="B481" s="85">
        <v>1</v>
      </c>
      <c r="C481" s="85" t="s">
        <v>295</v>
      </c>
      <c r="D481" s="86">
        <f>IF(B481=0,0,-1)</f>
        <v>-1</v>
      </c>
      <c r="F481" s="31" t="s">
        <v>12</v>
      </c>
    </row>
    <row r="482" spans="1:7">
      <c r="A482" s="81" t="s">
        <v>297</v>
      </c>
      <c r="B482" s="82">
        <v>1</v>
      </c>
      <c r="C482" s="82" t="s">
        <v>295</v>
      </c>
      <c r="D482" s="83">
        <f>IF(B482=0,0,-1)</f>
        <v>-1</v>
      </c>
      <c r="F482" s="31" t="s">
        <v>299</v>
      </c>
    </row>
    <row r="483" spans="1:7">
      <c r="A483" s="84" t="s">
        <v>219</v>
      </c>
      <c r="B483" s="85">
        <v>0</v>
      </c>
      <c r="C483" s="85" t="s">
        <v>295</v>
      </c>
      <c r="D483" s="86">
        <f>IF(B483=0,0,LOOKUP(B483,Tables!$C$2:$C$21,Tables!$D$2:$D$21))</f>
        <v>0</v>
      </c>
      <c r="F483" s="31" t="s">
        <v>300</v>
      </c>
    </row>
    <row r="484" spans="1:7">
      <c r="A484" s="81" t="s">
        <v>266</v>
      </c>
      <c r="B484" s="82">
        <v>5</v>
      </c>
      <c r="C484" s="82" t="str">
        <f>IF(B484=0,"-",IF(B484=1,"Meter Radius","Meters Radius"))</f>
        <v>Meters Radius</v>
      </c>
      <c r="D484" s="83">
        <f>IF(B484=0,0,IF(B483=0,LOOKUP(B484,Tables!E$2:E$21,Tables!F$2:F$21),"Cannot have both"))</f>
        <v>3</v>
      </c>
      <c r="F484" s="31" t="s">
        <v>177</v>
      </c>
    </row>
    <row r="485" spans="1:7">
      <c r="A485" s="84" t="s">
        <v>269</v>
      </c>
      <c r="B485" s="85" t="s">
        <v>381</v>
      </c>
      <c r="C485" s="85" t="s">
        <v>295</v>
      </c>
      <c r="D485" s="86">
        <f>IF(B485="Full",0,IF(B485="Partial",2,IF(B485="None",5,"ERROR!")))</f>
        <v>0</v>
      </c>
      <c r="F485" s="31" t="s">
        <v>149</v>
      </c>
    </row>
    <row r="486" spans="1:7">
      <c r="A486" s="81" t="s">
        <v>267</v>
      </c>
      <c r="B486" s="82" t="s">
        <v>246</v>
      </c>
      <c r="C486" s="82" t="s">
        <v>295</v>
      </c>
      <c r="D486" s="83">
        <f>IF(B486="Touch",1,IF(B486="Self",1,LOOKUP(B486,Tables!$G$2:$G$21,Tables!$H$2:$H$21)))</f>
        <v>1</v>
      </c>
      <c r="F486" s="31" t="s">
        <v>321</v>
      </c>
    </row>
    <row r="487" spans="1:7">
      <c r="A487" s="84" t="s">
        <v>268</v>
      </c>
      <c r="B487" s="85">
        <v>10</v>
      </c>
      <c r="C487" s="85" t="s">
        <v>322</v>
      </c>
      <c r="D487" s="87">
        <f>IF(B487="Instantaneous",1,IF(B487="Permanent",14,IF(C487="Round",LOOKUP(B487,Tables!$J$2:$J$10,Tables!$K$2:$K$10),IF(C487="Minute",LOOKUP(B487,Tables!$J$11:$J$15,Tables!K$11:K$15),IF(C487="Hour",7,LOOKUP(C487,Tables!$I$16:$I$20,Tables!$K$16:$K$20))))))</f>
        <v>3</v>
      </c>
    </row>
    <row r="488" spans="1:7">
      <c r="A488" s="81" t="s">
        <v>250</v>
      </c>
      <c r="B488" s="82" t="str">
        <f>D476</f>
        <v>Physical</v>
      </c>
      <c r="C488" s="82" t="s">
        <v>295</v>
      </c>
      <c r="D488" s="83">
        <f>LOOKUP(B488,Tables!$N$2:$N$9,Tables!$O$2:$O$9)</f>
        <v>3</v>
      </c>
      <c r="F488" s="77" t="s">
        <v>287</v>
      </c>
    </row>
    <row r="489" spans="1:7">
      <c r="A489" s="84" t="s">
        <v>202</v>
      </c>
      <c r="B489" s="85" t="s">
        <v>338</v>
      </c>
      <c r="C489" s="85" t="s">
        <v>295</v>
      </c>
      <c r="D489" s="86">
        <f>LOOKUP(B489,Tables!$P$2:$P$5,Tables!$Q$2:$Q$5)</f>
        <v>2</v>
      </c>
      <c r="F489" s="88" t="s">
        <v>407</v>
      </c>
    </row>
    <row r="490" spans="1:7" ht="13" thickBot="1">
      <c r="A490" s="89" t="s">
        <v>251</v>
      </c>
      <c r="B490" s="90">
        <v>3</v>
      </c>
      <c r="C490" s="90" t="str">
        <f>IF(SUM(B480:B482)&gt;0,"+"&amp;SUM(B480:B482),0)</f>
        <v>+3</v>
      </c>
      <c r="D490" s="91">
        <f>B490</f>
        <v>3</v>
      </c>
      <c r="F490" s="88" t="s">
        <v>338</v>
      </c>
    </row>
    <row r="491" spans="1:7">
      <c r="A491" s="73" t="s">
        <v>222</v>
      </c>
      <c r="B491" s="76"/>
      <c r="C491" s="76"/>
      <c r="D491" s="76">
        <f>IF(SUM(D479:D490)&lt;1,1,(SUM(D479:D490)))</f>
        <v>12</v>
      </c>
      <c r="F491" s="88" t="s">
        <v>166</v>
      </c>
    </row>
    <row r="492" spans="1:7" ht="12" customHeight="1">
      <c r="B492" s="75"/>
      <c r="C492" s="75"/>
      <c r="D492" s="75"/>
      <c r="E492" s="75"/>
      <c r="F492" s="31" t="s">
        <v>336</v>
      </c>
    </row>
    <row r="493" spans="1:7">
      <c r="A493" s="60" t="s">
        <v>221</v>
      </c>
      <c r="B493" s="92" t="str">
        <f>B490+C490&amp;"d6"</f>
        <v>6d6</v>
      </c>
      <c r="C493" s="60" t="s">
        <v>223</v>
      </c>
      <c r="D493" s="75"/>
      <c r="E493" s="75"/>
    </row>
    <row r="494" spans="1:7">
      <c r="A494" s="60" t="s">
        <v>332</v>
      </c>
      <c r="B494" s="92">
        <f t="shared" ref="B494:B495" si="15">IF(G494=0,1,G494)</f>
        <v>12</v>
      </c>
      <c r="C494" s="60" t="s">
        <v>204</v>
      </c>
      <c r="D494" s="75"/>
      <c r="E494" s="75"/>
      <c r="F494" s="93" t="s">
        <v>187</v>
      </c>
      <c r="G494" s="94">
        <f>IF(Calculator!$F$3&gt;0,LOOKUP(Calculator!$F$3,Tables!$R$2:R$21,Tables!$U$2:$U$21)+D491,LOOKUP(Calculator!$F$2,Tables!$R$2:$R$21,Tables!$U$2:$U$21)+D491)</f>
        <v>12</v>
      </c>
    </row>
    <row r="495" spans="1:7">
      <c r="A495" s="60" t="s">
        <v>188</v>
      </c>
      <c r="B495" s="92">
        <f t="shared" si="15"/>
        <v>12</v>
      </c>
      <c r="C495" s="60" t="s">
        <v>365</v>
      </c>
      <c r="D495" s="75"/>
      <c r="E495" s="75"/>
      <c r="F495" s="93" t="s">
        <v>189</v>
      </c>
      <c r="G495" s="94">
        <f>IF(Calculator!$F$3&gt;0,LOOKUP(Calculator!$F$3,Tables!$R$2:R$21,Tables!$S$2:$S$21)+D491,LOOKUP(Calculator!$F$2,Tables!$R$2:$R$21,Tables!$S$2:$S$21)+D491)</f>
        <v>12</v>
      </c>
    </row>
    <row r="496" spans="1:7">
      <c r="A496" s="60" t="s">
        <v>261</v>
      </c>
      <c r="B496" s="95">
        <f>ROUND(D491/5,0)</f>
        <v>2</v>
      </c>
      <c r="C496" s="60" t="s">
        <v>190</v>
      </c>
      <c r="D496" s="75"/>
      <c r="E496" s="75"/>
      <c r="G496" s="75"/>
    </row>
    <row r="497" spans="1:7">
      <c r="A497" s="60" t="s">
        <v>191</v>
      </c>
      <c r="B497" s="92">
        <f>IF(G497=0,1,G497)</f>
        <v>2</v>
      </c>
      <c r="C497" s="60" t="s">
        <v>363</v>
      </c>
      <c r="D497" s="75"/>
      <c r="E497" s="75"/>
      <c r="F497" s="93" t="s">
        <v>141</v>
      </c>
      <c r="G497" s="94">
        <f>IF(Calculator!$F$3&gt;0,LOOKUP(Calculator!$F$3,Tables!$R$2:$R$21,Tables!$T$2:$T$21)+B496,LOOKUP(Calculator!$F$2,Tables!$R$2:$R$21,Tables!$T$2:$T$21)+B496)</f>
        <v>2</v>
      </c>
    </row>
    <row r="498" spans="1:7">
      <c r="A498" s="60" t="s">
        <v>210</v>
      </c>
      <c r="B498" s="95" t="str">
        <f>B485</f>
        <v>Full</v>
      </c>
      <c r="C498" s="60" t="s">
        <v>240</v>
      </c>
    </row>
    <row r="499" spans="1:7">
      <c r="B499" s="96"/>
    </row>
    <row r="500" spans="1:7" ht="144" customHeight="1">
      <c r="A500" s="119" t="s">
        <v>402</v>
      </c>
      <c r="B500" s="116"/>
      <c r="C500" s="116"/>
      <c r="D500" s="116"/>
      <c r="E500" s="118"/>
    </row>
    <row r="501" spans="1:7">
      <c r="A501" s="73" t="s">
        <v>382</v>
      </c>
      <c r="B501" s="31" t="s">
        <v>211</v>
      </c>
      <c r="C501" s="74" t="s">
        <v>356</v>
      </c>
      <c r="D501" s="31" t="s">
        <v>164</v>
      </c>
    </row>
    <row r="502" spans="1:7">
      <c r="B502" s="75"/>
      <c r="C502" s="75"/>
      <c r="D502" s="75"/>
    </row>
    <row r="503" spans="1:7" ht="13" thickBot="1">
      <c r="A503" s="73" t="s">
        <v>358</v>
      </c>
      <c r="B503" s="76" t="s">
        <v>359</v>
      </c>
      <c r="C503" s="76" t="s">
        <v>205</v>
      </c>
      <c r="D503" s="76" t="s">
        <v>316</v>
      </c>
      <c r="F503" s="77" t="s">
        <v>317</v>
      </c>
    </row>
    <row r="504" spans="1:7">
      <c r="A504" s="78" t="s">
        <v>357</v>
      </c>
      <c r="B504" s="79" t="s">
        <v>230</v>
      </c>
      <c r="C504" s="79" t="s">
        <v>295</v>
      </c>
      <c r="D504" s="80">
        <f>IF(B504=0,0,LOOKUP(B504,Tables!A$2:A$4,Tables!B$2:B$4))</f>
        <v>0</v>
      </c>
      <c r="F504" s="31" t="s">
        <v>180</v>
      </c>
    </row>
    <row r="505" spans="1:7">
      <c r="A505" s="81" t="s">
        <v>294</v>
      </c>
      <c r="B505" s="82">
        <v>1</v>
      </c>
      <c r="C505" s="82" t="s">
        <v>212</v>
      </c>
      <c r="D505" s="83">
        <f>IF(B505=0,0,-1)</f>
        <v>-1</v>
      </c>
      <c r="F505" s="31" t="s">
        <v>298</v>
      </c>
    </row>
    <row r="506" spans="1:7">
      <c r="A506" s="84" t="s">
        <v>296</v>
      </c>
      <c r="B506" s="85">
        <v>1</v>
      </c>
      <c r="C506" s="85" t="s">
        <v>295</v>
      </c>
      <c r="D506" s="86">
        <f>IF(B506=0,0,-1)</f>
        <v>-1</v>
      </c>
      <c r="F506" s="31" t="s">
        <v>12</v>
      </c>
    </row>
    <row r="507" spans="1:7">
      <c r="A507" s="81" t="s">
        <v>297</v>
      </c>
      <c r="B507" s="82">
        <v>1</v>
      </c>
      <c r="C507" s="82" t="s">
        <v>295</v>
      </c>
      <c r="D507" s="83">
        <f>IF(B507=0,0,-1)</f>
        <v>-1</v>
      </c>
      <c r="F507" s="31" t="s">
        <v>299</v>
      </c>
    </row>
    <row r="508" spans="1:7">
      <c r="A508" s="84" t="s">
        <v>219</v>
      </c>
      <c r="B508" s="85">
        <v>1</v>
      </c>
      <c r="C508" s="85" t="s">
        <v>295</v>
      </c>
      <c r="D508" s="86">
        <f>IF(B508=0,0,LOOKUP(B508,Tables!$C$2:$C$21,Tables!$D$2:$D$21))</f>
        <v>1</v>
      </c>
      <c r="F508" s="31" t="s">
        <v>300</v>
      </c>
    </row>
    <row r="509" spans="1:7">
      <c r="A509" s="81" t="s">
        <v>266</v>
      </c>
      <c r="B509" s="82">
        <v>0</v>
      </c>
      <c r="C509" s="82" t="str">
        <f>IF(B509=0,"-",IF(B509=1,"Meter Radius","Meters Radius"))</f>
        <v>-</v>
      </c>
      <c r="D509" s="83">
        <f>IF(B509=0,0,IF(B508=0,LOOKUP(B509,Tables!E$2:E$21,Tables!F$2:F$21),"Cannot have both"))</f>
        <v>0</v>
      </c>
      <c r="F509" s="31" t="s">
        <v>177</v>
      </c>
    </row>
    <row r="510" spans="1:7">
      <c r="A510" s="84" t="s">
        <v>269</v>
      </c>
      <c r="B510" s="85" t="s">
        <v>381</v>
      </c>
      <c r="C510" s="85" t="s">
        <v>295</v>
      </c>
      <c r="D510" s="86">
        <f>IF(B510="Full",0,IF(B510="Partial",2,IF(B510="None",5,"ERROR!")))</f>
        <v>0</v>
      </c>
      <c r="F510" s="31" t="s">
        <v>149</v>
      </c>
    </row>
    <row r="511" spans="1:7">
      <c r="A511" s="81" t="s">
        <v>267</v>
      </c>
      <c r="B511" s="82" t="s">
        <v>233</v>
      </c>
      <c r="C511" s="82" t="str">
        <f>IF(B511=0,"-",IF(B511="Touch","-",IF(B511=1,"Meter","Meters")))</f>
        <v>-</v>
      </c>
      <c r="D511" s="83">
        <f>IF(B511="Touch",1,IF(B511="Self",1,LOOKUP(B511,Tables!$G$2:$G$21,Tables!$H$2:$H$21)))</f>
        <v>1</v>
      </c>
      <c r="F511" s="31" t="s">
        <v>321</v>
      </c>
    </row>
    <row r="512" spans="1:7">
      <c r="A512" s="84" t="s">
        <v>268</v>
      </c>
      <c r="B512" s="85">
        <v>1</v>
      </c>
      <c r="C512" s="85" t="s">
        <v>322</v>
      </c>
      <c r="D512" s="87">
        <f>IF(B512="Instantaneous",1,IF(B512="Permanent",14,IF(C512="Round",LOOKUP(B512,Tables!$J$2:$J$10,Tables!$K$2:$K$10),IF(C512="Minute",LOOKUP(B512,Tables!$J$11:$J$15,Tables!K$11:K$15),IF(C512="Hour",7,LOOKUP(C512,Tables!$I$16:$I$20,Tables!$K$16:$K$20))))))</f>
        <v>2</v>
      </c>
    </row>
    <row r="513" spans="1:7">
      <c r="A513" s="81" t="s">
        <v>250</v>
      </c>
      <c r="B513" s="82" t="str">
        <f>D501</f>
        <v>Healing</v>
      </c>
      <c r="C513" s="82" t="s">
        <v>295</v>
      </c>
      <c r="D513" s="83">
        <f>LOOKUP(B513,Tables!$N$2:$N$9,Tables!$O$2:$O$9)</f>
        <v>2</v>
      </c>
      <c r="F513" s="77" t="s">
        <v>287</v>
      </c>
    </row>
    <row r="514" spans="1:7">
      <c r="A514" s="84" t="s">
        <v>202</v>
      </c>
      <c r="B514" s="85" t="s">
        <v>338</v>
      </c>
      <c r="C514" s="85" t="s">
        <v>295</v>
      </c>
      <c r="D514" s="86">
        <f>LOOKUP(B514,Tables!$P$2:$P$5,Tables!$Q$2:$Q$5)</f>
        <v>2</v>
      </c>
      <c r="F514" s="88" t="s">
        <v>407</v>
      </c>
    </row>
    <row r="515" spans="1:7" ht="13" thickBot="1">
      <c r="A515" s="89" t="s">
        <v>251</v>
      </c>
      <c r="B515" s="90">
        <v>3</v>
      </c>
      <c r="C515" s="90" t="str">
        <f>IF(SUM(B505:B507)&gt;0,"+"&amp;SUM(B505:B507),0)</f>
        <v>+3</v>
      </c>
      <c r="D515" s="91">
        <f>B515</f>
        <v>3</v>
      </c>
      <c r="F515" s="88" t="s">
        <v>338</v>
      </c>
    </row>
    <row r="516" spans="1:7">
      <c r="A516" s="73" t="s">
        <v>222</v>
      </c>
      <c r="B516" s="76"/>
      <c r="C516" s="76"/>
      <c r="D516" s="76">
        <f>IF(SUM(D504:D515)&lt;1,1,(SUM(D504:D515)))</f>
        <v>8</v>
      </c>
      <c r="F516" s="88" t="s">
        <v>166</v>
      </c>
    </row>
    <row r="517" spans="1:7">
      <c r="B517" s="75"/>
      <c r="C517" s="75"/>
      <c r="D517" s="75"/>
      <c r="F517" s="31" t="s">
        <v>336</v>
      </c>
    </row>
    <row r="518" spans="1:7">
      <c r="A518" s="60" t="s">
        <v>221</v>
      </c>
      <c r="B518" s="92" t="str">
        <f>B515+C515&amp;"d6"</f>
        <v>6d6</v>
      </c>
      <c r="C518" s="60" t="s">
        <v>223</v>
      </c>
      <c r="D518" s="75"/>
    </row>
    <row r="519" spans="1:7">
      <c r="A519" s="60" t="s">
        <v>332</v>
      </c>
      <c r="B519" s="92">
        <f t="shared" ref="B519:B520" si="16">IF(G519=0,1,G519)</f>
        <v>8</v>
      </c>
      <c r="C519" s="60" t="s">
        <v>204</v>
      </c>
      <c r="D519" s="75"/>
      <c r="F519" s="93" t="s">
        <v>187</v>
      </c>
      <c r="G519" s="94">
        <f>IF(Calculator!$F$3&gt;0,LOOKUP(Calculator!$F$3,Tables!$R$2:R$21,Tables!$U$2:$U$21)+D516,LOOKUP(Calculator!$F$2,Tables!$R$2:$R$21,Tables!$U$2:$U$21)+D516)</f>
        <v>8</v>
      </c>
    </row>
    <row r="520" spans="1:7">
      <c r="A520" s="60" t="s">
        <v>188</v>
      </c>
      <c r="B520" s="92">
        <f t="shared" si="16"/>
        <v>8</v>
      </c>
      <c r="C520" s="60" t="s">
        <v>365</v>
      </c>
      <c r="D520" s="75"/>
      <c r="E520" s="75"/>
      <c r="F520" s="93" t="s">
        <v>189</v>
      </c>
      <c r="G520" s="94">
        <f>IF(Calculator!$F$3&gt;0,LOOKUP(Calculator!$F$3,Tables!$R$2:R$21,Tables!$S$2:$S$21)+D516,LOOKUP(Calculator!$F$2,Tables!$R$2:$R$21,Tables!$S$2:$S$21)+D516)</f>
        <v>8</v>
      </c>
    </row>
    <row r="521" spans="1:7">
      <c r="A521" s="60" t="s">
        <v>261</v>
      </c>
      <c r="B521" s="95">
        <f>ROUND(D516/5,0)</f>
        <v>2</v>
      </c>
      <c r="C521" s="60" t="s">
        <v>190</v>
      </c>
      <c r="D521" s="75"/>
      <c r="E521" s="75"/>
      <c r="G521" s="75"/>
    </row>
    <row r="522" spans="1:7">
      <c r="A522" s="60" t="s">
        <v>191</v>
      </c>
      <c r="B522" s="92">
        <f>IF(G522=0,1,G522)</f>
        <v>2</v>
      </c>
      <c r="C522" s="60" t="s">
        <v>363</v>
      </c>
      <c r="D522" s="75"/>
      <c r="F522" s="93" t="s">
        <v>141</v>
      </c>
      <c r="G522" s="94">
        <f>IF(Calculator!$F$3&gt;0,LOOKUP(Calculator!$F$3,Tables!$R$2:$R$21,Tables!$T$2:$T$21)+B521,LOOKUP(Calculator!$F$2,Tables!$R$2:$R$21,Tables!$T$2:$T$21)+B521)</f>
        <v>2</v>
      </c>
    </row>
    <row r="523" spans="1:7">
      <c r="A523" s="60" t="s">
        <v>210</v>
      </c>
      <c r="B523" s="95" t="str">
        <f>B510</f>
        <v>Full</v>
      </c>
      <c r="C523" s="60" t="s">
        <v>240</v>
      </c>
    </row>
    <row r="524" spans="1:7">
      <c r="B524" s="96"/>
    </row>
    <row r="525" spans="1:7" ht="144" customHeight="1">
      <c r="A525" s="119" t="s">
        <v>434</v>
      </c>
      <c r="B525" s="116"/>
      <c r="C525" s="116"/>
      <c r="D525" s="116"/>
      <c r="E525" s="118"/>
    </row>
    <row r="526" spans="1:7">
      <c r="A526" s="73" t="s">
        <v>382</v>
      </c>
      <c r="B526" s="31" t="s">
        <v>178</v>
      </c>
      <c r="C526" s="74" t="s">
        <v>356</v>
      </c>
      <c r="D526" s="31" t="s">
        <v>232</v>
      </c>
    </row>
    <row r="527" spans="1:7">
      <c r="B527" s="75"/>
      <c r="C527" s="75"/>
      <c r="D527" s="75"/>
    </row>
    <row r="528" spans="1:7" ht="13" thickBot="1">
      <c r="A528" s="73" t="s">
        <v>358</v>
      </c>
      <c r="B528" s="76" t="s">
        <v>359</v>
      </c>
      <c r="C528" s="76" t="s">
        <v>205</v>
      </c>
      <c r="D528" s="76" t="s">
        <v>316</v>
      </c>
      <c r="F528" s="77" t="s">
        <v>317</v>
      </c>
    </row>
    <row r="529" spans="1:7">
      <c r="A529" s="78" t="s">
        <v>357</v>
      </c>
      <c r="B529" s="79" t="s">
        <v>230</v>
      </c>
      <c r="C529" s="79" t="s">
        <v>295</v>
      </c>
      <c r="D529" s="80">
        <f>IF(B529=0,0,LOOKUP(B529,Tables!A$2:A$4,Tables!B$2:B$4))</f>
        <v>0</v>
      </c>
      <c r="F529" s="31" t="s">
        <v>180</v>
      </c>
    </row>
    <row r="530" spans="1:7">
      <c r="A530" s="81" t="s">
        <v>294</v>
      </c>
      <c r="B530" s="82">
        <v>1</v>
      </c>
      <c r="C530" s="82" t="s">
        <v>212</v>
      </c>
      <c r="D530" s="83">
        <f>IF(B530=0,0,-1)</f>
        <v>-1</v>
      </c>
      <c r="F530" s="31" t="s">
        <v>298</v>
      </c>
    </row>
    <row r="531" spans="1:7">
      <c r="A531" s="84" t="s">
        <v>296</v>
      </c>
      <c r="B531" s="85">
        <v>1</v>
      </c>
      <c r="C531" s="85" t="s">
        <v>295</v>
      </c>
      <c r="D531" s="86">
        <f>IF(B531=0,0,-1)</f>
        <v>-1</v>
      </c>
      <c r="F531" s="31" t="s">
        <v>12</v>
      </c>
    </row>
    <row r="532" spans="1:7">
      <c r="A532" s="81" t="s">
        <v>297</v>
      </c>
      <c r="B532" s="82">
        <v>1</v>
      </c>
      <c r="C532" s="82" t="s">
        <v>295</v>
      </c>
      <c r="D532" s="83">
        <f>IF(B532=0,0,-1)</f>
        <v>-1</v>
      </c>
      <c r="F532" s="31" t="s">
        <v>299</v>
      </c>
    </row>
    <row r="533" spans="1:7">
      <c r="A533" s="84" t="s">
        <v>219</v>
      </c>
      <c r="B533" s="85">
        <v>1</v>
      </c>
      <c r="C533" s="85" t="s">
        <v>295</v>
      </c>
      <c r="D533" s="86">
        <f>IF(B533=0,0,LOOKUP(B533,Tables!$C$2:$C$21,Tables!$D$2:$D$21))</f>
        <v>1</v>
      </c>
      <c r="F533" s="31" t="s">
        <v>300</v>
      </c>
    </row>
    <row r="534" spans="1:7">
      <c r="A534" s="81" t="s">
        <v>266</v>
      </c>
      <c r="B534" s="82">
        <v>0</v>
      </c>
      <c r="C534" s="82" t="str">
        <f>IF(B534=0,"-",IF(B534=1,"Meter Radius","Meters Radius"))</f>
        <v>-</v>
      </c>
      <c r="D534" s="83">
        <f>IF(B534=0,0,IF(B533=0,LOOKUP(B534,Tables!E$2:E$21,Tables!F$2:F$21),"Cannot have both"))</f>
        <v>0</v>
      </c>
      <c r="F534" s="31" t="s">
        <v>177</v>
      </c>
    </row>
    <row r="535" spans="1:7">
      <c r="A535" s="84" t="s">
        <v>269</v>
      </c>
      <c r="B535" s="85" t="s">
        <v>381</v>
      </c>
      <c r="C535" s="85" t="s">
        <v>295</v>
      </c>
      <c r="D535" s="86">
        <f>IF(B535="Full",0,IF(B535="Partial",2,IF(B535="None",5,"ERROR!")))</f>
        <v>0</v>
      </c>
      <c r="F535" s="31" t="s">
        <v>149</v>
      </c>
    </row>
    <row r="536" spans="1:7">
      <c r="A536" s="81" t="s">
        <v>267</v>
      </c>
      <c r="B536" s="82" t="s">
        <v>233</v>
      </c>
      <c r="C536" s="82" t="str">
        <f>IF(B536=0,"-",IF(B536="Touch","-",IF(B536=1,"Meter","Meters")))</f>
        <v>-</v>
      </c>
      <c r="D536" s="83">
        <f>IF(B536="Touch",1,IF(B536="Self",1,LOOKUP(B536,Tables!$G$2:$G$21,Tables!$H$2:$H$21)))</f>
        <v>1</v>
      </c>
      <c r="F536" s="31" t="s">
        <v>321</v>
      </c>
    </row>
    <row r="537" spans="1:7">
      <c r="A537" s="84" t="s">
        <v>268</v>
      </c>
      <c r="B537" s="85">
        <v>10</v>
      </c>
      <c r="C537" s="85" t="s">
        <v>323</v>
      </c>
      <c r="D537" s="87">
        <f>IF(B537="Instantaneous",1,IF(B537="Permanent",14,IF(C537="Round",LOOKUP(B537,Tables!$J$2:$J$10,Tables!$K$2:$K$10),IF(C537="Minute",LOOKUP(B537,Tables!$J$11:$J$15,Tables!K$11:K$15),IF(C537="Hour",7,LOOKUP(C537,Tables!$I$16:$I$20,Tables!$K$16:$K$20))))))</f>
        <v>4</v>
      </c>
    </row>
    <row r="538" spans="1:7">
      <c r="A538" s="81" t="s">
        <v>250</v>
      </c>
      <c r="B538" s="82" t="str">
        <f>D526</f>
        <v>Physical</v>
      </c>
      <c r="C538" s="82" t="s">
        <v>295</v>
      </c>
      <c r="D538" s="83">
        <f>LOOKUP(B538,Tables!$N$2:$N$9,Tables!$O$2:$O$9)</f>
        <v>3</v>
      </c>
      <c r="F538" s="77" t="s">
        <v>287</v>
      </c>
    </row>
    <row r="539" spans="1:7">
      <c r="A539" s="84" t="s">
        <v>202</v>
      </c>
      <c r="B539" s="85" t="s">
        <v>407</v>
      </c>
      <c r="C539" s="85" t="s">
        <v>295</v>
      </c>
      <c r="D539" s="86">
        <f>LOOKUP(B539,Tables!$P$2:$P$5,Tables!$Q$2:$Q$5)</f>
        <v>-4</v>
      </c>
      <c r="F539" s="88" t="s">
        <v>407</v>
      </c>
    </row>
    <row r="540" spans="1:7" ht="13" thickBot="1">
      <c r="A540" s="89" t="s">
        <v>251</v>
      </c>
      <c r="B540" s="90">
        <v>6</v>
      </c>
      <c r="C540" s="90" t="str">
        <f>IF(SUM(B530:B532)&gt;0,"+"&amp;SUM(B530:B532),0)</f>
        <v>+3</v>
      </c>
      <c r="D540" s="91">
        <f>B540</f>
        <v>6</v>
      </c>
      <c r="F540" s="88" t="s">
        <v>338</v>
      </c>
    </row>
    <row r="541" spans="1:7">
      <c r="A541" s="73" t="s">
        <v>222</v>
      </c>
      <c r="B541" s="76"/>
      <c r="C541" s="76"/>
      <c r="D541" s="76">
        <f>IF(SUM(D529:D540)&lt;1,1,(SUM(D529:D540)))</f>
        <v>8</v>
      </c>
      <c r="F541" s="88" t="s">
        <v>166</v>
      </c>
    </row>
    <row r="542" spans="1:7">
      <c r="B542" s="75"/>
      <c r="C542" s="75"/>
      <c r="D542" s="75"/>
      <c r="F542" s="31" t="s">
        <v>336</v>
      </c>
    </row>
    <row r="543" spans="1:7">
      <c r="A543" s="60" t="s">
        <v>221</v>
      </c>
      <c r="B543" s="92" t="str">
        <f>B540+C540&amp;"d6"</f>
        <v>9d6</v>
      </c>
      <c r="C543" s="60" t="s">
        <v>223</v>
      </c>
      <c r="D543" s="75"/>
    </row>
    <row r="544" spans="1:7">
      <c r="A544" s="60" t="s">
        <v>332</v>
      </c>
      <c r="B544" s="92">
        <f t="shared" ref="B544:B545" si="17">IF(G544=0,1,G544)</f>
        <v>8</v>
      </c>
      <c r="C544" s="60" t="s">
        <v>204</v>
      </c>
      <c r="D544" s="75"/>
      <c r="F544" s="93" t="s">
        <v>187</v>
      </c>
      <c r="G544" s="94">
        <f>IF(Calculator!$F$3&gt;0,LOOKUP(Calculator!$F$3,Tables!$R$2:R$21,Tables!$U$2:$U$21)+D541,LOOKUP(Calculator!$F$2,Tables!$R$2:$R$21,Tables!$U$2:$U$21)+D541)</f>
        <v>8</v>
      </c>
    </row>
    <row r="545" spans="1:7">
      <c r="A545" s="60" t="s">
        <v>188</v>
      </c>
      <c r="B545" s="92">
        <f t="shared" si="17"/>
        <v>8</v>
      </c>
      <c r="C545" s="60" t="s">
        <v>365</v>
      </c>
      <c r="D545" s="75"/>
      <c r="E545" s="75"/>
      <c r="F545" s="93" t="s">
        <v>189</v>
      </c>
      <c r="G545" s="94">
        <f>IF(Calculator!$F$3&gt;0,LOOKUP(Calculator!$F$3,Tables!$R$2:R$21,Tables!$S$2:$S$21)+D541,LOOKUP(Calculator!$F$2,Tables!$R$2:$R$21,Tables!$S$2:$S$21)+D541)</f>
        <v>8</v>
      </c>
    </row>
    <row r="546" spans="1:7">
      <c r="A546" s="60" t="s">
        <v>261</v>
      </c>
      <c r="B546" s="95">
        <f>ROUND(D541/5,0)</f>
        <v>2</v>
      </c>
      <c r="C546" s="60" t="s">
        <v>190</v>
      </c>
      <c r="D546" s="75"/>
      <c r="E546" s="75"/>
      <c r="G546" s="75"/>
    </row>
    <row r="547" spans="1:7">
      <c r="A547" s="60" t="s">
        <v>191</v>
      </c>
      <c r="B547" s="92">
        <f>IF(G547=0,1,G547)</f>
        <v>2</v>
      </c>
      <c r="C547" s="60" t="s">
        <v>363</v>
      </c>
      <c r="D547" s="75"/>
      <c r="F547" s="93" t="s">
        <v>141</v>
      </c>
      <c r="G547" s="94">
        <f>IF(Calculator!$F$3&gt;0,LOOKUP(Calculator!$F$3,Tables!$R$2:$R$21,Tables!$T$2:$T$21)+B546,LOOKUP(Calculator!$F$2,Tables!$R$2:$R$21,Tables!$T$2:$T$21)+B546)</f>
        <v>2</v>
      </c>
    </row>
    <row r="548" spans="1:7">
      <c r="A548" s="60" t="s">
        <v>210</v>
      </c>
      <c r="B548" s="95" t="str">
        <f>B535</f>
        <v>Full</v>
      </c>
      <c r="C548" s="60" t="s">
        <v>240</v>
      </c>
      <c r="D548" s="75"/>
    </row>
    <row r="549" spans="1:7">
      <c r="B549" s="96"/>
      <c r="D549" s="75"/>
    </row>
    <row r="550" spans="1:7" ht="144" customHeight="1">
      <c r="A550" s="116" t="s">
        <v>47</v>
      </c>
      <c r="B550" s="116"/>
      <c r="C550" s="116"/>
      <c r="D550" s="116"/>
      <c r="E550" s="118"/>
    </row>
    <row r="551" spans="1:7">
      <c r="A551" s="73" t="s">
        <v>382</v>
      </c>
      <c r="B551" s="31" t="s">
        <v>415</v>
      </c>
      <c r="C551" s="74" t="s">
        <v>356</v>
      </c>
      <c r="D551" s="31" t="s">
        <v>144</v>
      </c>
    </row>
    <row r="552" spans="1:7">
      <c r="B552" s="75"/>
      <c r="C552" s="75"/>
      <c r="D552" s="75"/>
    </row>
    <row r="553" spans="1:7" ht="13" thickBot="1">
      <c r="A553" s="73" t="s">
        <v>358</v>
      </c>
      <c r="B553" s="76" t="s">
        <v>359</v>
      </c>
      <c r="C553" s="76" t="s">
        <v>205</v>
      </c>
      <c r="D553" s="76" t="s">
        <v>316</v>
      </c>
      <c r="F553" s="77" t="s">
        <v>317</v>
      </c>
    </row>
    <row r="554" spans="1:7">
      <c r="A554" s="78" t="s">
        <v>357</v>
      </c>
      <c r="B554" s="79" t="s">
        <v>206</v>
      </c>
      <c r="C554" s="79" t="s">
        <v>295</v>
      </c>
      <c r="D554" s="80">
        <f>IF(B554=0,0,LOOKUP(B554,Tables!A$2:A$4,Tables!B$2:B$4))</f>
        <v>0</v>
      </c>
      <c r="F554" s="31" t="s">
        <v>180</v>
      </c>
    </row>
    <row r="555" spans="1:7">
      <c r="A555" s="81" t="s">
        <v>294</v>
      </c>
      <c r="B555" s="82">
        <v>1</v>
      </c>
      <c r="C555" s="82" t="s">
        <v>212</v>
      </c>
      <c r="D555" s="83">
        <f>IF(B555=0,0,-1)</f>
        <v>-1</v>
      </c>
      <c r="F555" s="31" t="s">
        <v>298</v>
      </c>
    </row>
    <row r="556" spans="1:7">
      <c r="A556" s="84" t="s">
        <v>296</v>
      </c>
      <c r="B556" s="85">
        <v>1</v>
      </c>
      <c r="C556" s="85" t="s">
        <v>295</v>
      </c>
      <c r="D556" s="86">
        <f>IF(B556=0,0,-1)</f>
        <v>-1</v>
      </c>
      <c r="F556" s="31" t="s">
        <v>12</v>
      </c>
    </row>
    <row r="557" spans="1:7">
      <c r="A557" s="81" t="s">
        <v>297</v>
      </c>
      <c r="B557" s="82">
        <v>0</v>
      </c>
      <c r="C557" s="82" t="s">
        <v>295</v>
      </c>
      <c r="D557" s="83">
        <f>IF(B557=0,0,-1)</f>
        <v>0</v>
      </c>
      <c r="F557" s="31" t="s">
        <v>299</v>
      </c>
    </row>
    <row r="558" spans="1:7">
      <c r="A558" s="84" t="s">
        <v>219</v>
      </c>
      <c r="B558" s="85">
        <v>1</v>
      </c>
      <c r="C558" s="85" t="s">
        <v>295</v>
      </c>
      <c r="D558" s="86">
        <f>IF(B558=0,0,LOOKUP(B558,Tables!$C$2:$C$21,Tables!$D$2:$D$21))</f>
        <v>1</v>
      </c>
      <c r="F558" s="31" t="s">
        <v>300</v>
      </c>
    </row>
    <row r="559" spans="1:7">
      <c r="A559" s="81" t="s">
        <v>266</v>
      </c>
      <c r="B559" s="82">
        <v>0</v>
      </c>
      <c r="C559" s="82" t="str">
        <f>IF(B559=0,"-",IF(B559=1,"Meter Radius","Meters Radius"))</f>
        <v>-</v>
      </c>
      <c r="D559" s="83">
        <f>IF(B559=0,0,IF(B558=0,LOOKUP(B559,Tables!E$2:E$21,Tables!F$2:F$21),"Cannot have both"))</f>
        <v>0</v>
      </c>
      <c r="F559" s="31" t="s">
        <v>177</v>
      </c>
    </row>
    <row r="560" spans="1:7">
      <c r="A560" s="84" t="s">
        <v>269</v>
      </c>
      <c r="B560" s="85" t="s">
        <v>271</v>
      </c>
      <c r="C560" s="85" t="s">
        <v>295</v>
      </c>
      <c r="D560" s="86">
        <f>IF(B560="Full",0,IF(B560="Partial",2,IF(B560="None",5,"ERROR!")))</f>
        <v>0</v>
      </c>
      <c r="F560" s="31" t="s">
        <v>328</v>
      </c>
    </row>
    <row r="561" spans="1:7">
      <c r="A561" s="81" t="s">
        <v>267</v>
      </c>
      <c r="B561" s="82">
        <v>10</v>
      </c>
      <c r="C561" s="82" t="s">
        <v>247</v>
      </c>
      <c r="D561" s="83">
        <f>IF(B561="Touch",1,IF(B561="Self",1,LOOKUP(B561,Tables!$G$2:$G$21,Tables!$H$2:$H$21)))</f>
        <v>3</v>
      </c>
      <c r="F561" s="31" t="s">
        <v>321</v>
      </c>
    </row>
    <row r="562" spans="1:7">
      <c r="A562" s="84" t="s">
        <v>268</v>
      </c>
      <c r="B562" s="85">
        <v>5</v>
      </c>
      <c r="C562" s="85" t="s">
        <v>323</v>
      </c>
      <c r="D562" s="87">
        <f>IF(B562="Instantaneous",1,IF(B562="Permanent",14,IF(C562="Round",LOOKUP(B562,Tables!$J$2:$J$10,Tables!$K$2:$K$10),IF(C562="Minute",LOOKUP(B562,Tables!$J$11:$J$15,Tables!K$11:K$15),IF(C562="Hour",7,LOOKUP(C562,Tables!$I$16:$I$20,Tables!$K$16:$K$20))))))</f>
        <v>4</v>
      </c>
    </row>
    <row r="563" spans="1:7">
      <c r="A563" s="81" t="s">
        <v>250</v>
      </c>
      <c r="B563" s="82" t="str">
        <f>D551</f>
        <v>Mental/Communication</v>
      </c>
      <c r="C563" s="82" t="s">
        <v>295</v>
      </c>
      <c r="D563" s="83">
        <f>LOOKUP(B563,Tables!$N$2:$N$9,Tables!$O$2:$O$9)</f>
        <v>1</v>
      </c>
      <c r="F563" s="77" t="s">
        <v>287</v>
      </c>
    </row>
    <row r="564" spans="1:7">
      <c r="A564" s="84" t="s">
        <v>202</v>
      </c>
      <c r="B564" s="85" t="s">
        <v>407</v>
      </c>
      <c r="C564" s="85" t="s">
        <v>295</v>
      </c>
      <c r="D564" s="86">
        <f>LOOKUP(B564,Tables!$P$2:$P$5,Tables!$Q$2:$Q$5)</f>
        <v>-4</v>
      </c>
      <c r="F564" s="88" t="s">
        <v>407</v>
      </c>
    </row>
    <row r="565" spans="1:7" ht="13" thickBot="1">
      <c r="A565" s="89" t="s">
        <v>251</v>
      </c>
      <c r="B565" s="90">
        <v>6</v>
      </c>
      <c r="C565" s="90" t="str">
        <f>IF(SUM(B555:B557)&gt;0,"+"&amp;SUM(B555:B557),0)</f>
        <v>+2</v>
      </c>
      <c r="D565" s="91">
        <f>B565</f>
        <v>6</v>
      </c>
      <c r="F565" s="88" t="s">
        <v>338</v>
      </c>
    </row>
    <row r="566" spans="1:7">
      <c r="A566" s="73" t="s">
        <v>222</v>
      </c>
      <c r="B566" s="76"/>
      <c r="C566" s="76"/>
      <c r="D566" s="76">
        <f>IF(SUM(D554:D565)&lt;1,1,(SUM(D554:D565)))</f>
        <v>9</v>
      </c>
      <c r="F566" s="88" t="s">
        <v>166</v>
      </c>
    </row>
    <row r="567" spans="1:7">
      <c r="B567" s="75"/>
      <c r="C567" s="75"/>
      <c r="D567" s="75"/>
      <c r="E567" s="75"/>
      <c r="F567" s="31" t="s">
        <v>336</v>
      </c>
    </row>
    <row r="568" spans="1:7">
      <c r="A568" s="60" t="s">
        <v>221</v>
      </c>
      <c r="B568" s="92" t="str">
        <f>B565+C565&amp;"d6"</f>
        <v>8d6</v>
      </c>
      <c r="C568" s="60" t="s">
        <v>223</v>
      </c>
      <c r="D568" s="75"/>
      <c r="E568" s="75"/>
    </row>
    <row r="569" spans="1:7">
      <c r="A569" s="60" t="s">
        <v>332</v>
      </c>
      <c r="B569" s="92">
        <f>IF(G569=0,1,G569)</f>
        <v>9</v>
      </c>
      <c r="C569" s="60" t="s">
        <v>204</v>
      </c>
      <c r="D569" s="75"/>
      <c r="E569" s="75"/>
      <c r="F569" s="93" t="s">
        <v>187</v>
      </c>
      <c r="G569" s="94">
        <f>IF(Calculator!$F$3&gt;0,LOOKUP(Calculator!$F$3,Tables!$R$2:R$21,Tables!$U$2:$U$21)+D566,LOOKUP(Calculator!$F$2,Tables!$R$2:$R$21,Tables!$U$2:$U$21)+D566)</f>
        <v>9</v>
      </c>
    </row>
    <row r="570" spans="1:7">
      <c r="A570" s="60" t="s">
        <v>188</v>
      </c>
      <c r="B570" s="92">
        <f>IF(G570=0,1,G570)</f>
        <v>9</v>
      </c>
      <c r="C570" s="60" t="s">
        <v>365</v>
      </c>
      <c r="D570" s="75"/>
      <c r="E570" s="75"/>
      <c r="F570" s="93" t="s">
        <v>189</v>
      </c>
      <c r="G570" s="94">
        <f>IF(Calculator!$F$3&gt;0,LOOKUP(Calculator!$F$3,Tables!$R$2:R$21,Tables!$S$2:$S$21)+D566,LOOKUP(Calculator!$F$2,Tables!$R$2:$R$21,Tables!$S$2:$S$21)+D566)</f>
        <v>9</v>
      </c>
    </row>
    <row r="571" spans="1:7">
      <c r="A571" s="60" t="s">
        <v>261</v>
      </c>
      <c r="B571" s="95">
        <f>ROUND(D566/5,0)</f>
        <v>2</v>
      </c>
      <c r="C571" s="60" t="s">
        <v>190</v>
      </c>
      <c r="D571" s="75"/>
      <c r="E571" s="75"/>
      <c r="G571" s="75"/>
    </row>
    <row r="572" spans="1:7">
      <c r="A572" s="60" t="s">
        <v>191</v>
      </c>
      <c r="B572" s="92">
        <f>IF(G572=0,1,G572)</f>
        <v>2</v>
      </c>
      <c r="C572" s="60" t="s">
        <v>363</v>
      </c>
      <c r="D572" s="75"/>
      <c r="E572" s="75"/>
      <c r="F572" s="93" t="s">
        <v>141</v>
      </c>
      <c r="G572" s="94">
        <f>IF(Calculator!$F$3&gt;0,LOOKUP(Calculator!$F$3,Tables!$R$2:$R$21,Tables!$T$2:$T$21)+B571,LOOKUP(Calculator!$F$2,Tables!$R$2:$R$21,Tables!$T$2:$T$21)+B571)</f>
        <v>2</v>
      </c>
    </row>
    <row r="573" spans="1:7">
      <c r="A573" s="60" t="s">
        <v>210</v>
      </c>
      <c r="B573" s="95" t="str">
        <f>B560</f>
        <v>Full</v>
      </c>
      <c r="C573" s="60" t="s">
        <v>240</v>
      </c>
    </row>
    <row r="574" spans="1:7">
      <c r="B574" s="96"/>
    </row>
    <row r="575" spans="1:7" ht="144" customHeight="1">
      <c r="A575" s="119" t="s">
        <v>52</v>
      </c>
      <c r="B575" s="116"/>
      <c r="C575" s="116"/>
      <c r="D575" s="116"/>
      <c r="E575" s="118"/>
    </row>
    <row r="576" spans="1:7">
      <c r="A576" s="73" t="s">
        <v>382</v>
      </c>
      <c r="B576" s="60" t="s">
        <v>179</v>
      </c>
      <c r="C576" s="74" t="s">
        <v>356</v>
      </c>
      <c r="D576" s="60" t="s">
        <v>232</v>
      </c>
    </row>
    <row r="577" spans="1:6">
      <c r="B577" s="75"/>
      <c r="C577" s="75"/>
      <c r="D577" s="75"/>
    </row>
    <row r="578" spans="1:6" ht="13" thickBot="1">
      <c r="A578" s="73" t="s">
        <v>358</v>
      </c>
      <c r="B578" s="76" t="s">
        <v>359</v>
      </c>
      <c r="C578" s="76" t="s">
        <v>205</v>
      </c>
      <c r="D578" s="76" t="s">
        <v>316</v>
      </c>
      <c r="F578" s="77" t="s">
        <v>317</v>
      </c>
    </row>
    <row r="579" spans="1:6">
      <c r="A579" s="78" t="s">
        <v>357</v>
      </c>
      <c r="B579" s="79" t="s">
        <v>230</v>
      </c>
      <c r="C579" s="79" t="s">
        <v>295</v>
      </c>
      <c r="D579" s="80">
        <f>IF(B579=0,0,LOOKUP(B579,Tables!A$2:A$4,Tables!B$2:B$4))</f>
        <v>0</v>
      </c>
      <c r="F579" s="31" t="s">
        <v>180</v>
      </c>
    </row>
    <row r="580" spans="1:6">
      <c r="A580" s="81" t="s">
        <v>294</v>
      </c>
      <c r="B580" s="82">
        <v>1</v>
      </c>
      <c r="C580" s="82" t="s">
        <v>212</v>
      </c>
      <c r="D580" s="83">
        <f>IF(B580=0,0,-1)</f>
        <v>-1</v>
      </c>
      <c r="F580" s="31" t="s">
        <v>298</v>
      </c>
    </row>
    <row r="581" spans="1:6">
      <c r="A581" s="84" t="s">
        <v>296</v>
      </c>
      <c r="B581" s="85">
        <v>1</v>
      </c>
      <c r="C581" s="85" t="s">
        <v>295</v>
      </c>
      <c r="D581" s="86">
        <f>IF(B581=0,0,-1)</f>
        <v>-1</v>
      </c>
      <c r="F581" s="31" t="s">
        <v>12</v>
      </c>
    </row>
    <row r="582" spans="1:6">
      <c r="A582" s="81" t="s">
        <v>297</v>
      </c>
      <c r="B582" s="82">
        <v>1</v>
      </c>
      <c r="C582" s="82" t="s">
        <v>295</v>
      </c>
      <c r="D582" s="83">
        <f>IF(B582=0,0,-1)</f>
        <v>-1</v>
      </c>
      <c r="F582" s="31" t="s">
        <v>299</v>
      </c>
    </row>
    <row r="583" spans="1:6">
      <c r="A583" s="84" t="s">
        <v>219</v>
      </c>
      <c r="B583" s="85">
        <v>0</v>
      </c>
      <c r="C583" s="85" t="s">
        <v>295</v>
      </c>
      <c r="D583" s="86">
        <f>IF(B583=0,0,LOOKUP(B583,Tables!$C$2:$C$21,Tables!$D$2:$D$21))</f>
        <v>0</v>
      </c>
      <c r="F583" s="31" t="s">
        <v>300</v>
      </c>
    </row>
    <row r="584" spans="1:6">
      <c r="A584" s="81" t="s">
        <v>266</v>
      </c>
      <c r="B584" s="82">
        <v>10</v>
      </c>
      <c r="C584" s="82" t="str">
        <f>IF(B584=0,"-",IF(B584=1,"Meter Radius","Meters Radius"))</f>
        <v>Meters Radius</v>
      </c>
      <c r="D584" s="83">
        <f>IF(B584=0,0,IF(B583=0,LOOKUP(B584,Tables!E$2:E$21,Tables!F$2:F$21),"Cannot have both"))</f>
        <v>5</v>
      </c>
      <c r="F584" s="31" t="s">
        <v>177</v>
      </c>
    </row>
    <row r="585" spans="1:6">
      <c r="A585" s="84" t="s">
        <v>269</v>
      </c>
      <c r="B585" s="85" t="s">
        <v>407</v>
      </c>
      <c r="C585" s="85" t="s">
        <v>295</v>
      </c>
      <c r="D585" s="86">
        <f>IF(B585="Full",0,IF(B585="Partial",2,IF(B585="None",5,"ERROR!")))</f>
        <v>5</v>
      </c>
      <c r="F585" s="31" t="s">
        <v>149</v>
      </c>
    </row>
    <row r="586" spans="1:6">
      <c r="A586" s="81" t="s">
        <v>267</v>
      </c>
      <c r="B586" s="82">
        <v>10</v>
      </c>
      <c r="C586" s="82" t="str">
        <f>IF(B586=0,"-",IF(B586="Touch","-",IF(B586=1,"Meter","Meters")))</f>
        <v>Meters</v>
      </c>
      <c r="D586" s="83">
        <f>IF(B586="Touch",1,IF(B586="Self",1,LOOKUP(B586,Tables!$G$2:$G$21,Tables!$H$2:$H$21)))</f>
        <v>3</v>
      </c>
      <c r="F586" s="31" t="s">
        <v>321</v>
      </c>
    </row>
    <row r="587" spans="1:6">
      <c r="A587" s="84" t="s">
        <v>268</v>
      </c>
      <c r="B587" s="85">
        <v>10</v>
      </c>
      <c r="C587" s="85" t="s">
        <v>323</v>
      </c>
      <c r="D587" s="87">
        <f>IF(B587="Instantaneous",1,IF(B587="Permanent",14,IF(C587="Round",LOOKUP(B587,Tables!$J$2:$J$10,Tables!$K$2:$K$10),IF(C587="Minute",LOOKUP(B587,Tables!$J$11:$J$15,Tables!K$11:K$15),IF(C587="Hour",7,LOOKUP(C587,Tables!$I$16:$I$20,Tables!$K$16:$K$20))))))</f>
        <v>4</v>
      </c>
    </row>
    <row r="588" spans="1:6">
      <c r="A588" s="81" t="s">
        <v>250</v>
      </c>
      <c r="B588" s="82" t="str">
        <f>D576</f>
        <v>Physical</v>
      </c>
      <c r="C588" s="82" t="s">
        <v>295</v>
      </c>
      <c r="D588" s="83">
        <f>LOOKUP(B588,Tables!$N$2:$N$9,Tables!$O$2:$O$9)</f>
        <v>3</v>
      </c>
      <c r="F588" s="77" t="s">
        <v>287</v>
      </c>
    </row>
    <row r="589" spans="1:6">
      <c r="A589" s="84" t="s">
        <v>202</v>
      </c>
      <c r="B589" s="85" t="s">
        <v>407</v>
      </c>
      <c r="C589" s="85" t="s">
        <v>295</v>
      </c>
      <c r="D589" s="86">
        <f>LOOKUP(B589,Tables!$P$2:$P$5,Tables!$Q$2:$Q$5)</f>
        <v>-4</v>
      </c>
      <c r="F589" s="88" t="s">
        <v>407</v>
      </c>
    </row>
    <row r="590" spans="1:6" ht="13" thickBot="1">
      <c r="A590" s="89" t="s">
        <v>251</v>
      </c>
      <c r="B590" s="90">
        <v>1</v>
      </c>
      <c r="C590" s="90" t="str">
        <f>IF(SUM(B580:B582)&gt;0,"+"&amp;SUM(B580:B582),0)</f>
        <v>+3</v>
      </c>
      <c r="D590" s="91">
        <f>B590</f>
        <v>1</v>
      </c>
      <c r="F590" s="88" t="s">
        <v>338</v>
      </c>
    </row>
    <row r="591" spans="1:6">
      <c r="A591" s="73" t="s">
        <v>222</v>
      </c>
      <c r="B591" s="76"/>
      <c r="C591" s="76"/>
      <c r="D591" s="76">
        <f>IF(SUM(D579:D590)&lt;1,1,(SUM(D579:D590)))</f>
        <v>14</v>
      </c>
      <c r="F591" s="88" t="s">
        <v>166</v>
      </c>
    </row>
    <row r="592" spans="1:6">
      <c r="B592" s="75"/>
      <c r="C592" s="75"/>
      <c r="D592" s="75"/>
      <c r="E592" s="75"/>
      <c r="F592" s="31" t="s">
        <v>336</v>
      </c>
    </row>
    <row r="593" spans="1:7">
      <c r="A593" s="60" t="s">
        <v>221</v>
      </c>
      <c r="B593" s="92" t="str">
        <f>B590+C590&amp;"d6"</f>
        <v>4d6</v>
      </c>
      <c r="C593" s="60" t="s">
        <v>223</v>
      </c>
      <c r="D593" s="75"/>
      <c r="E593" s="75"/>
    </row>
    <row r="594" spans="1:7">
      <c r="A594" s="60" t="s">
        <v>332</v>
      </c>
      <c r="B594" s="92">
        <f t="shared" ref="B594:B595" si="18">IF(G594=0,1,G594)</f>
        <v>14</v>
      </c>
      <c r="C594" s="60" t="s">
        <v>204</v>
      </c>
      <c r="D594" s="75"/>
      <c r="E594" s="75"/>
      <c r="F594" s="93" t="s">
        <v>187</v>
      </c>
      <c r="G594" s="94">
        <f>IF(Calculator!$F$3&gt;0,LOOKUP(Calculator!$F$3,Tables!$R$2:R$21,Tables!$U$2:$U$21)+D591,LOOKUP(Calculator!$F$2,Tables!$R$2:$R$21,Tables!$U$2:$U$21)+D591)</f>
        <v>14</v>
      </c>
    </row>
    <row r="595" spans="1:7">
      <c r="A595" s="60" t="s">
        <v>188</v>
      </c>
      <c r="B595" s="92">
        <f t="shared" si="18"/>
        <v>14</v>
      </c>
      <c r="C595" s="60" t="s">
        <v>365</v>
      </c>
      <c r="D595" s="75"/>
      <c r="E595" s="75"/>
      <c r="F595" s="93" t="s">
        <v>189</v>
      </c>
      <c r="G595" s="94">
        <f>IF(Calculator!$F$3&gt;0,LOOKUP(Calculator!$F$3,Tables!$R$2:R$21,Tables!$S$2:$S$21)+D591,LOOKUP(Calculator!$F$2,Tables!$R$2:$R$21,Tables!$S$2:$S$21)+D591)</f>
        <v>14</v>
      </c>
    </row>
    <row r="596" spans="1:7">
      <c r="A596" s="60" t="s">
        <v>261</v>
      </c>
      <c r="B596" s="95">
        <f>ROUND(D591/5,0)</f>
        <v>3</v>
      </c>
      <c r="C596" s="60" t="s">
        <v>190</v>
      </c>
      <c r="D596" s="75"/>
      <c r="E596" s="75"/>
      <c r="G596" s="75"/>
    </row>
    <row r="597" spans="1:7">
      <c r="A597" s="60" t="s">
        <v>191</v>
      </c>
      <c r="B597" s="92">
        <f>IF(G597=0,1,G597)</f>
        <v>3</v>
      </c>
      <c r="C597" s="60" t="s">
        <v>363</v>
      </c>
      <c r="D597" s="75"/>
      <c r="E597" s="75"/>
      <c r="F597" s="93" t="s">
        <v>141</v>
      </c>
      <c r="G597" s="94">
        <f>IF(Calculator!$F$3&gt;0,LOOKUP(Calculator!$F$3,Tables!$R$2:$R$21,Tables!$T$2:$T$21)+B596,LOOKUP(Calculator!$F$2,Tables!$R$2:$R$21,Tables!$T$2:$T$21)+B596)</f>
        <v>3</v>
      </c>
    </row>
    <row r="598" spans="1:7">
      <c r="A598" s="60" t="s">
        <v>210</v>
      </c>
      <c r="B598" s="95" t="str">
        <f>B585</f>
        <v>None</v>
      </c>
      <c r="C598" s="60" t="s">
        <v>240</v>
      </c>
    </row>
    <row r="599" spans="1:7">
      <c r="B599" s="96"/>
    </row>
    <row r="600" spans="1:7" ht="144" customHeight="1">
      <c r="A600" s="116" t="s">
        <v>437</v>
      </c>
      <c r="B600" s="116"/>
      <c r="C600" s="116"/>
      <c r="D600" s="116"/>
      <c r="E600" s="118"/>
    </row>
    <row r="601" spans="1:7">
      <c r="A601" s="73" t="s">
        <v>428</v>
      </c>
      <c r="B601" s="60" t="s">
        <v>260</v>
      </c>
      <c r="C601" s="74" t="s">
        <v>356</v>
      </c>
      <c r="D601" s="60" t="s">
        <v>143</v>
      </c>
    </row>
    <row r="602" spans="1:7">
      <c r="B602" s="75"/>
      <c r="C602" s="75"/>
      <c r="D602" s="75"/>
    </row>
    <row r="603" spans="1:7" ht="13" thickBot="1">
      <c r="A603" s="73" t="s">
        <v>358</v>
      </c>
      <c r="B603" s="76" t="s">
        <v>359</v>
      </c>
      <c r="C603" s="76" t="s">
        <v>205</v>
      </c>
      <c r="D603" s="76" t="s">
        <v>316</v>
      </c>
      <c r="F603" s="77" t="s">
        <v>317</v>
      </c>
    </row>
    <row r="604" spans="1:7">
      <c r="A604" s="78" t="s">
        <v>357</v>
      </c>
      <c r="B604" s="79" t="s">
        <v>230</v>
      </c>
      <c r="C604" s="79" t="s">
        <v>295</v>
      </c>
      <c r="D604" s="80">
        <f>IF(B604=0,0,LOOKUP(B604,Tables!A$2:A$4,Tables!B$2:B$4))</f>
        <v>0</v>
      </c>
      <c r="F604" s="31" t="s">
        <v>180</v>
      </c>
    </row>
    <row r="605" spans="1:7">
      <c r="A605" s="81" t="s">
        <v>294</v>
      </c>
      <c r="B605" s="82">
        <v>1</v>
      </c>
      <c r="C605" s="82" t="s">
        <v>212</v>
      </c>
      <c r="D605" s="83">
        <f>IF(B605=0,0,-1)</f>
        <v>-1</v>
      </c>
      <c r="F605" s="31" t="s">
        <v>298</v>
      </c>
    </row>
    <row r="606" spans="1:7">
      <c r="A606" s="84" t="s">
        <v>296</v>
      </c>
      <c r="B606" s="85">
        <v>1</v>
      </c>
      <c r="C606" s="85" t="s">
        <v>295</v>
      </c>
      <c r="D606" s="86">
        <f>IF(B606=0,0,-1)</f>
        <v>-1</v>
      </c>
      <c r="F606" s="31" t="s">
        <v>12</v>
      </c>
    </row>
    <row r="607" spans="1:7">
      <c r="A607" s="81" t="s">
        <v>297</v>
      </c>
      <c r="B607" s="82">
        <v>1</v>
      </c>
      <c r="C607" s="82" t="s">
        <v>295</v>
      </c>
      <c r="D607" s="83">
        <f>IF(B607=0,0,-1)</f>
        <v>-1</v>
      </c>
      <c r="F607" s="31" t="s">
        <v>299</v>
      </c>
    </row>
    <row r="608" spans="1:7">
      <c r="A608" s="84" t="s">
        <v>219</v>
      </c>
      <c r="B608" s="85">
        <v>1</v>
      </c>
      <c r="C608" s="85" t="s">
        <v>295</v>
      </c>
      <c r="D608" s="86">
        <f>IF(B608=0,0,LOOKUP(B608,Tables!$C$2:$C$21,Tables!$D$2:$D$21))</f>
        <v>1</v>
      </c>
      <c r="F608" s="31" t="s">
        <v>300</v>
      </c>
    </row>
    <row r="609" spans="1:7">
      <c r="A609" s="81" t="s">
        <v>266</v>
      </c>
      <c r="B609" s="82">
        <v>0</v>
      </c>
      <c r="C609" s="82" t="str">
        <f>IF(B609=0,"-",IF(B609=1,"Meter Radius","Meters Radius"))</f>
        <v>-</v>
      </c>
      <c r="D609" s="83">
        <f>IF(B609=0,0,IF(B608=0,LOOKUP(B609,Tables!E$2:E$21,Tables!F$2:F$21),"Cannot have both"))</f>
        <v>0</v>
      </c>
      <c r="F609" s="31" t="s">
        <v>177</v>
      </c>
    </row>
    <row r="610" spans="1:7">
      <c r="A610" s="84" t="s">
        <v>269</v>
      </c>
      <c r="B610" s="85" t="s">
        <v>381</v>
      </c>
      <c r="C610" s="85" t="s">
        <v>295</v>
      </c>
      <c r="D610" s="86">
        <f>IF(B610="Full",0,IF(B610="Partial",2,IF(B610="None",5,"ERROR!")))</f>
        <v>0</v>
      </c>
      <c r="F610" s="31" t="s">
        <v>149</v>
      </c>
    </row>
    <row r="611" spans="1:7">
      <c r="A611" s="81" t="s">
        <v>267</v>
      </c>
      <c r="B611" s="82">
        <v>50000</v>
      </c>
      <c r="C611" s="82" t="str">
        <f>IF(B611=0,"-",IF(B611="Touch","-",IF(B611=1,"Meter","Meters")))</f>
        <v>Meters</v>
      </c>
      <c r="D611" s="83">
        <f>IF(B611="Touch",1,IF(B611="Self",1,LOOKUP(B611,Tables!$G$2:$G$21,Tables!$H$2:$H$21)))</f>
        <v>10</v>
      </c>
      <c r="F611" s="31" t="s">
        <v>321</v>
      </c>
    </row>
    <row r="612" spans="1:7">
      <c r="A612" s="84" t="s">
        <v>268</v>
      </c>
      <c r="B612" s="85">
        <v>1</v>
      </c>
      <c r="C612" s="85" t="s">
        <v>242</v>
      </c>
      <c r="D612" s="87">
        <f>IF(B612="Instantaneous",1,IF(B612="Permanent",14,IF(C612="Round",LOOKUP(B612,Tables!$J$2:$J$10,Tables!$K$2:$K$10),IF(C612="Minute",LOOKUP(B612,Tables!$J$11:$J$15,Tables!K$11:K$15),IF(C612="Hour",7,LOOKUP(C612,Tables!$I$16:$I$20,Tables!$K$16:$K$20))))))</f>
        <v>7</v>
      </c>
    </row>
    <row r="613" spans="1:7">
      <c r="A613" s="81" t="s">
        <v>250</v>
      </c>
      <c r="B613" s="82" t="str">
        <f>D601</f>
        <v>Information</v>
      </c>
      <c r="C613" s="82" t="s">
        <v>295</v>
      </c>
      <c r="D613" s="83">
        <f>LOOKUP(B613,Tables!$N$2:$N$9,Tables!$O$2:$O$9)</f>
        <v>1</v>
      </c>
      <c r="F613" s="77" t="s">
        <v>287</v>
      </c>
    </row>
    <row r="614" spans="1:7">
      <c r="A614" s="84" t="s">
        <v>202</v>
      </c>
      <c r="B614" s="85" t="s">
        <v>407</v>
      </c>
      <c r="C614" s="85" t="s">
        <v>295</v>
      </c>
      <c r="D614" s="86">
        <f>LOOKUP(B614,Tables!$P$2:$P$5,Tables!$Q$2:$Q$5)</f>
        <v>-4</v>
      </c>
      <c r="F614" s="88" t="s">
        <v>407</v>
      </c>
    </row>
    <row r="615" spans="1:7" ht="13" thickBot="1">
      <c r="A615" s="89" t="s">
        <v>251</v>
      </c>
      <c r="B615" s="90">
        <v>3</v>
      </c>
      <c r="C615" s="90" t="str">
        <f>IF(SUM(B605:B607)&gt;0,"+"&amp;SUM(B605:B607),0)</f>
        <v>+3</v>
      </c>
      <c r="D615" s="91">
        <f>B615</f>
        <v>3</v>
      </c>
      <c r="F615" s="88" t="s">
        <v>338</v>
      </c>
    </row>
    <row r="616" spans="1:7">
      <c r="A616" s="73" t="s">
        <v>222</v>
      </c>
      <c r="B616" s="76"/>
      <c r="C616" s="76"/>
      <c r="D616" s="76">
        <f>IF(SUM(D604:D615)&lt;1,1,(SUM(D604:D615)))</f>
        <v>15</v>
      </c>
      <c r="F616" s="88" t="s">
        <v>166</v>
      </c>
    </row>
    <row r="617" spans="1:7">
      <c r="B617" s="75"/>
      <c r="C617" s="75"/>
      <c r="D617" s="75"/>
      <c r="E617" s="75"/>
      <c r="F617" s="31" t="s">
        <v>336</v>
      </c>
    </row>
    <row r="618" spans="1:7">
      <c r="A618" s="60" t="s">
        <v>221</v>
      </c>
      <c r="B618" s="92" t="str">
        <f>B615+C615&amp;"d6"</f>
        <v>6d6</v>
      </c>
      <c r="C618" s="60" t="s">
        <v>223</v>
      </c>
      <c r="D618" s="75"/>
      <c r="E618" s="75"/>
    </row>
    <row r="619" spans="1:7">
      <c r="A619" s="60" t="s">
        <v>332</v>
      </c>
      <c r="B619" s="92">
        <f t="shared" ref="B619:B620" si="19">IF(G619=0,1,G619)</f>
        <v>15</v>
      </c>
      <c r="C619" s="60" t="s">
        <v>204</v>
      </c>
      <c r="D619" s="75"/>
      <c r="E619" s="75"/>
      <c r="F619" s="93" t="s">
        <v>187</v>
      </c>
      <c r="G619" s="94">
        <f>IF(Calculator!$F$3&gt;0,LOOKUP(Calculator!$F$3,Tables!$R$2:R$21,Tables!$U$2:$U$21)+D616,LOOKUP(Calculator!$F$2,Tables!$R$2:$R$21,Tables!$U$2:$U$21)+D616)</f>
        <v>15</v>
      </c>
    </row>
    <row r="620" spans="1:7">
      <c r="A620" s="60" t="s">
        <v>188</v>
      </c>
      <c r="B620" s="92">
        <f t="shared" si="19"/>
        <v>15</v>
      </c>
      <c r="C620" s="60" t="s">
        <v>365</v>
      </c>
      <c r="D620" s="75"/>
      <c r="E620" s="75"/>
      <c r="F620" s="93" t="s">
        <v>189</v>
      </c>
      <c r="G620" s="94">
        <f>IF(Calculator!$F$3&gt;0,LOOKUP(Calculator!$F$3,Tables!$R$2:R$21,Tables!$S$2:$S$21)+D616,LOOKUP(Calculator!$F$2,Tables!$R$2:$R$21,Tables!$S$2:$S$21)+D616)</f>
        <v>15</v>
      </c>
    </row>
    <row r="621" spans="1:7">
      <c r="A621" s="60" t="s">
        <v>261</v>
      </c>
      <c r="B621" s="95">
        <f>ROUND(D616/5,0)</f>
        <v>3</v>
      </c>
      <c r="C621" s="60" t="s">
        <v>190</v>
      </c>
      <c r="D621" s="75"/>
      <c r="E621" s="75"/>
      <c r="G621" s="75"/>
    </row>
    <row r="622" spans="1:7">
      <c r="A622" s="60" t="s">
        <v>191</v>
      </c>
      <c r="B622" s="92">
        <f>IF(G622=0,1,G622)</f>
        <v>3</v>
      </c>
      <c r="C622" s="60" t="s">
        <v>363</v>
      </c>
      <c r="D622" s="75"/>
      <c r="E622" s="75"/>
      <c r="F622" s="93" t="s">
        <v>141</v>
      </c>
      <c r="G622" s="94">
        <f>IF(Calculator!$F$3&gt;0,LOOKUP(Calculator!$F$3,Tables!$R$2:$R$21,Tables!$T$2:$T$21)+B621,LOOKUP(Calculator!$F$2,Tables!$R$2:$R$21,Tables!$T$2:$T$21)+B621)</f>
        <v>3</v>
      </c>
    </row>
    <row r="623" spans="1:7">
      <c r="A623" s="60" t="s">
        <v>210</v>
      </c>
      <c r="B623" s="95" t="str">
        <f>B610</f>
        <v>Full</v>
      </c>
      <c r="C623" s="60" t="s">
        <v>240</v>
      </c>
    </row>
    <row r="624" spans="1:7">
      <c r="B624" s="96"/>
    </row>
    <row r="625" spans="1:6" ht="144" customHeight="1">
      <c r="A625" s="116" t="s">
        <v>48</v>
      </c>
      <c r="B625" s="116"/>
      <c r="C625" s="116"/>
      <c r="D625" s="116"/>
      <c r="E625" s="118"/>
    </row>
    <row r="626" spans="1:6">
      <c r="A626" s="73" t="s">
        <v>382</v>
      </c>
      <c r="B626" s="60" t="s">
        <v>291</v>
      </c>
      <c r="C626" s="74" t="s">
        <v>356</v>
      </c>
      <c r="D626" s="60" t="s">
        <v>232</v>
      </c>
    </row>
    <row r="627" spans="1:6">
      <c r="B627" s="75"/>
      <c r="C627" s="75"/>
      <c r="D627" s="75"/>
    </row>
    <row r="628" spans="1:6" ht="13" thickBot="1">
      <c r="A628" s="73" t="s">
        <v>358</v>
      </c>
      <c r="B628" s="76" t="s">
        <v>359</v>
      </c>
      <c r="C628" s="76" t="s">
        <v>205</v>
      </c>
      <c r="D628" s="76" t="s">
        <v>316</v>
      </c>
      <c r="F628" s="77" t="s">
        <v>317</v>
      </c>
    </row>
    <row r="629" spans="1:6">
      <c r="A629" s="78" t="s">
        <v>357</v>
      </c>
      <c r="B629" s="79" t="s">
        <v>230</v>
      </c>
      <c r="C629" s="79" t="s">
        <v>295</v>
      </c>
      <c r="D629" s="80">
        <f>IF(B629=0,0,LOOKUP(B629,Tables!A$2:A$4,Tables!B$2:B$4))</f>
        <v>0</v>
      </c>
      <c r="F629" s="31" t="s">
        <v>180</v>
      </c>
    </row>
    <row r="630" spans="1:6">
      <c r="A630" s="81" t="s">
        <v>294</v>
      </c>
      <c r="B630" s="82">
        <v>1</v>
      </c>
      <c r="C630" s="82" t="s">
        <v>212</v>
      </c>
      <c r="D630" s="83">
        <f>IF(B630=0,0,-1)</f>
        <v>-1</v>
      </c>
      <c r="F630" s="31" t="s">
        <v>298</v>
      </c>
    </row>
    <row r="631" spans="1:6">
      <c r="A631" s="84" t="s">
        <v>296</v>
      </c>
      <c r="B631" s="85">
        <v>1</v>
      </c>
      <c r="C631" s="85" t="s">
        <v>295</v>
      </c>
      <c r="D631" s="86">
        <f>IF(B631=0,0,-1)</f>
        <v>-1</v>
      </c>
      <c r="F631" s="31" t="s">
        <v>12</v>
      </c>
    </row>
    <row r="632" spans="1:6">
      <c r="A632" s="81" t="s">
        <v>297</v>
      </c>
      <c r="B632" s="82">
        <v>0</v>
      </c>
      <c r="C632" s="82" t="s">
        <v>295</v>
      </c>
      <c r="D632" s="83">
        <f>IF(B632=0,0,-1)</f>
        <v>0</v>
      </c>
      <c r="F632" s="31" t="s">
        <v>299</v>
      </c>
    </row>
    <row r="633" spans="1:6">
      <c r="A633" s="84" t="s">
        <v>219</v>
      </c>
      <c r="B633" s="85">
        <v>1</v>
      </c>
      <c r="C633" s="85" t="s">
        <v>295</v>
      </c>
      <c r="D633" s="86">
        <f>IF(B633=0,0,LOOKUP(B633,Tables!$C$2:$C$21,Tables!$D$2:$D$21))</f>
        <v>1</v>
      </c>
      <c r="F633" s="31" t="s">
        <v>300</v>
      </c>
    </row>
    <row r="634" spans="1:6">
      <c r="A634" s="81" t="s">
        <v>266</v>
      </c>
      <c r="B634" s="82">
        <v>0</v>
      </c>
      <c r="C634" s="82" t="str">
        <f>IF(B634=0,"-",IF(B634=1,"Meter Radius","Meters Radius"))</f>
        <v>-</v>
      </c>
      <c r="D634" s="83">
        <f>IF(B634=0,0,IF(B633=0,LOOKUP(B634,Tables!E$2:E$21,Tables!F$2:F$21),"Cannot have both"))</f>
        <v>0</v>
      </c>
      <c r="F634" s="31" t="s">
        <v>177</v>
      </c>
    </row>
    <row r="635" spans="1:6">
      <c r="A635" s="84" t="s">
        <v>269</v>
      </c>
      <c r="B635" s="85" t="s">
        <v>407</v>
      </c>
      <c r="C635" s="85" t="s">
        <v>295</v>
      </c>
      <c r="D635" s="86">
        <f>IF(B635="Full",0,IF(B635="Partial",2,IF(B635="None",5,"ERROR!")))</f>
        <v>5</v>
      </c>
      <c r="F635" s="31" t="s">
        <v>149</v>
      </c>
    </row>
    <row r="636" spans="1:6">
      <c r="A636" s="81" t="s">
        <v>267</v>
      </c>
      <c r="B636" s="82">
        <v>10</v>
      </c>
      <c r="C636" s="82" t="s">
        <v>247</v>
      </c>
      <c r="D636" s="83">
        <f>IF(B636="Touch",1,IF(B636="Self",1,LOOKUP(B636,Tables!$G$2:$G$21,Tables!$H$2:$H$21)))</f>
        <v>3</v>
      </c>
      <c r="F636" s="31" t="s">
        <v>321</v>
      </c>
    </row>
    <row r="637" spans="1:6">
      <c r="A637" s="84" t="s">
        <v>268</v>
      </c>
      <c r="B637" s="85">
        <v>10</v>
      </c>
      <c r="C637" s="85" t="s">
        <v>322</v>
      </c>
      <c r="D637" s="87">
        <f>IF(B637="Instantaneous",1,IF(B637="Permanent",14,IF(C637="Round",LOOKUP(B637,Tables!$J$2:$J$10,Tables!$K$2:$K$10),IF(C637="Minute",LOOKUP(B637,Tables!$J$11:$J$15,Tables!K$11:K$15),IF(C637="Hour",7,LOOKUP(C637,Tables!$I$16:$I$20,Tables!$K$16:$K$20))))))</f>
        <v>3</v>
      </c>
    </row>
    <row r="638" spans="1:6">
      <c r="A638" s="81" t="s">
        <v>250</v>
      </c>
      <c r="B638" s="82" t="str">
        <f>D626</f>
        <v>Physical</v>
      </c>
      <c r="C638" s="82" t="s">
        <v>295</v>
      </c>
      <c r="D638" s="83">
        <f>LOOKUP(B638,Tables!$N$2:$N$9,Tables!$O$2:$O$9)</f>
        <v>3</v>
      </c>
      <c r="F638" s="77" t="s">
        <v>287</v>
      </c>
    </row>
    <row r="639" spans="1:6">
      <c r="A639" s="84" t="s">
        <v>202</v>
      </c>
      <c r="B639" s="85" t="s">
        <v>407</v>
      </c>
      <c r="C639" s="85" t="s">
        <v>295</v>
      </c>
      <c r="D639" s="86">
        <f>LOOKUP(B639,Tables!$P$2:$P$5,Tables!$Q$2:$Q$5)</f>
        <v>-4</v>
      </c>
      <c r="F639" s="88" t="s">
        <v>407</v>
      </c>
    </row>
    <row r="640" spans="1:6" ht="13" thickBot="1">
      <c r="A640" s="89" t="s">
        <v>251</v>
      </c>
      <c r="B640" s="90">
        <v>4</v>
      </c>
      <c r="C640" s="90" t="str">
        <f>IF(SUM(B630:B632)&gt;0,"+"&amp;SUM(B630:B632),0)</f>
        <v>+2</v>
      </c>
      <c r="D640" s="91">
        <f>B640</f>
        <v>4</v>
      </c>
      <c r="F640" s="88" t="s">
        <v>338</v>
      </c>
    </row>
    <row r="641" spans="1:7">
      <c r="A641" s="73" t="s">
        <v>222</v>
      </c>
      <c r="B641" s="76"/>
      <c r="C641" s="76"/>
      <c r="D641" s="76">
        <f>IF(SUM(D629:D640)&lt;1,1,(SUM(D629:D640)))</f>
        <v>13</v>
      </c>
      <c r="F641" s="88" t="s">
        <v>166</v>
      </c>
    </row>
    <row r="642" spans="1:7">
      <c r="B642" s="75"/>
      <c r="C642" s="75"/>
      <c r="D642" s="75"/>
      <c r="E642" s="75"/>
      <c r="F642" s="31" t="s">
        <v>336</v>
      </c>
    </row>
    <row r="643" spans="1:7">
      <c r="A643" s="60" t="s">
        <v>221</v>
      </c>
      <c r="B643" s="92" t="str">
        <f>B640+C640&amp;"d6"</f>
        <v>6d6</v>
      </c>
      <c r="C643" s="60" t="s">
        <v>223</v>
      </c>
      <c r="D643" s="75"/>
      <c r="E643" s="75"/>
    </row>
    <row r="644" spans="1:7">
      <c r="A644" s="60" t="s">
        <v>332</v>
      </c>
      <c r="B644" s="92">
        <f t="shared" ref="B644:B645" si="20">IF(G644=0,1,G644)</f>
        <v>13</v>
      </c>
      <c r="C644" s="60" t="s">
        <v>204</v>
      </c>
      <c r="D644" s="75"/>
      <c r="E644" s="75"/>
      <c r="F644" s="93" t="s">
        <v>187</v>
      </c>
      <c r="G644" s="94">
        <f>IF(Calculator!$F$3&gt;0,LOOKUP(Calculator!$F$3,Tables!$R$2:R$21,Tables!$U$2:$U$21)+D641,LOOKUP(Calculator!$F$2,Tables!$R$2:$R$21,Tables!$U$2:$U$21)+D641)</f>
        <v>13</v>
      </c>
    </row>
    <row r="645" spans="1:7">
      <c r="A645" s="60" t="s">
        <v>188</v>
      </c>
      <c r="B645" s="92">
        <f t="shared" si="20"/>
        <v>13</v>
      </c>
      <c r="C645" s="60" t="s">
        <v>365</v>
      </c>
      <c r="D645" s="75"/>
      <c r="E645" s="75"/>
      <c r="F645" s="93" t="s">
        <v>189</v>
      </c>
      <c r="G645" s="94">
        <f>IF(Calculator!$F$3&gt;0,LOOKUP(Calculator!$F$3,Tables!$R$2:R$21,Tables!$S$2:$S$21)+D641,LOOKUP(Calculator!$F$2,Tables!$R$2:$R$21,Tables!$S$2:$S$21)+D641)</f>
        <v>13</v>
      </c>
    </row>
    <row r="646" spans="1:7">
      <c r="A646" s="60" t="s">
        <v>261</v>
      </c>
      <c r="B646" s="95">
        <f>ROUND(D641/5,0)</f>
        <v>3</v>
      </c>
      <c r="C646" s="60" t="s">
        <v>190</v>
      </c>
      <c r="D646" s="75"/>
      <c r="E646" s="75"/>
      <c r="G646" s="75"/>
    </row>
    <row r="647" spans="1:7">
      <c r="A647" s="60" t="s">
        <v>191</v>
      </c>
      <c r="B647" s="92">
        <f>IF(G647=0,1,G647)</f>
        <v>3</v>
      </c>
      <c r="C647" s="60" t="s">
        <v>363</v>
      </c>
      <c r="D647" s="75"/>
      <c r="E647" s="75"/>
      <c r="F647" s="93" t="s">
        <v>141</v>
      </c>
      <c r="G647" s="94">
        <f>IF(Calculator!$F$3&gt;0,LOOKUP(Calculator!$F$3,Tables!$R$2:$R$21,Tables!$T$2:$T$21)+B646,LOOKUP(Calculator!$F$2,Tables!$R$2:$R$21,Tables!$T$2:$T$21)+B646)</f>
        <v>3</v>
      </c>
    </row>
    <row r="648" spans="1:7">
      <c r="A648" s="60" t="s">
        <v>210</v>
      </c>
      <c r="B648" s="95" t="str">
        <f>B635</f>
        <v>None</v>
      </c>
      <c r="C648" s="60" t="s">
        <v>240</v>
      </c>
    </row>
    <row r="650" spans="1:7" ht="144" customHeight="1">
      <c r="A650" s="119" t="s">
        <v>430</v>
      </c>
      <c r="B650" s="116"/>
      <c r="C650" s="116"/>
      <c r="D650" s="116"/>
      <c r="E650" s="118"/>
    </row>
    <row r="651" spans="1:7">
      <c r="A651" s="73" t="s">
        <v>382</v>
      </c>
      <c r="B651" s="60" t="s">
        <v>290</v>
      </c>
      <c r="C651" s="74" t="s">
        <v>356</v>
      </c>
      <c r="D651" s="97" t="s">
        <v>12</v>
      </c>
    </row>
    <row r="652" spans="1:7">
      <c r="B652" s="75"/>
      <c r="C652" s="75"/>
      <c r="D652" s="75"/>
    </row>
    <row r="653" spans="1:7" ht="13" thickBot="1">
      <c r="A653" s="73" t="s">
        <v>358</v>
      </c>
      <c r="B653" s="76" t="s">
        <v>359</v>
      </c>
      <c r="C653" s="76" t="s">
        <v>205</v>
      </c>
      <c r="D653" s="76" t="s">
        <v>316</v>
      </c>
      <c r="F653" s="77" t="s">
        <v>317</v>
      </c>
    </row>
    <row r="654" spans="1:7">
      <c r="A654" s="78" t="s">
        <v>357</v>
      </c>
      <c r="B654" s="79" t="s">
        <v>230</v>
      </c>
      <c r="C654" s="79" t="s">
        <v>295</v>
      </c>
      <c r="D654" s="80">
        <f>IF(B654=0,0,LOOKUP(B654,Tables!A$2:A$4,Tables!B$2:B$4))</f>
        <v>0</v>
      </c>
      <c r="F654" s="31" t="s">
        <v>180</v>
      </c>
    </row>
    <row r="655" spans="1:7">
      <c r="A655" s="81" t="s">
        <v>294</v>
      </c>
      <c r="B655" s="82">
        <v>1</v>
      </c>
      <c r="C655" s="82" t="s">
        <v>212</v>
      </c>
      <c r="D655" s="83">
        <f>IF(B655=0,0,-1)</f>
        <v>-1</v>
      </c>
      <c r="F655" s="31" t="s">
        <v>298</v>
      </c>
    </row>
    <row r="656" spans="1:7">
      <c r="A656" s="84" t="s">
        <v>296</v>
      </c>
      <c r="B656" s="85">
        <v>1</v>
      </c>
      <c r="C656" s="85" t="s">
        <v>295</v>
      </c>
      <c r="D656" s="86">
        <f>IF(B656=0,0,-1)</f>
        <v>-1</v>
      </c>
      <c r="F656" s="31" t="s">
        <v>12</v>
      </c>
    </row>
    <row r="657" spans="1:7">
      <c r="A657" s="81" t="s">
        <v>297</v>
      </c>
      <c r="B657" s="82">
        <v>1</v>
      </c>
      <c r="C657" s="82" t="s">
        <v>295</v>
      </c>
      <c r="D657" s="83">
        <f>IF(B657=0,0,-1)</f>
        <v>-1</v>
      </c>
      <c r="F657" s="31" t="s">
        <v>299</v>
      </c>
    </row>
    <row r="658" spans="1:7">
      <c r="A658" s="84" t="s">
        <v>219</v>
      </c>
      <c r="B658" s="85">
        <v>1</v>
      </c>
      <c r="C658" s="85" t="s">
        <v>295</v>
      </c>
      <c r="D658" s="86">
        <f>IF(B658=0,0,LOOKUP(B658,Tables!$C$2:$C$21,Tables!$D$2:$D$21))</f>
        <v>1</v>
      </c>
      <c r="F658" s="31" t="s">
        <v>300</v>
      </c>
    </row>
    <row r="659" spans="1:7">
      <c r="A659" s="81" t="s">
        <v>266</v>
      </c>
      <c r="B659" s="82">
        <v>0</v>
      </c>
      <c r="C659" s="82" t="str">
        <f>IF(B659=0,"-",IF(B659=1,"Meter Radius","Meters Radius"))</f>
        <v>-</v>
      </c>
      <c r="D659" s="83">
        <f>IF(B659=0,0,IF(B658=0,LOOKUP(B659,Tables!E$2:E$21,Tables!F$2:F$21),"Cannot have both"))</f>
        <v>0</v>
      </c>
      <c r="F659" s="31" t="s">
        <v>177</v>
      </c>
    </row>
    <row r="660" spans="1:7">
      <c r="A660" s="84" t="s">
        <v>269</v>
      </c>
      <c r="B660" s="85" t="s">
        <v>407</v>
      </c>
      <c r="C660" s="85" t="s">
        <v>295</v>
      </c>
      <c r="D660" s="86">
        <f>IF(B660="Full",0,IF(B660="Partial",2,IF(B660="None",5,"ERROR!")))</f>
        <v>5</v>
      </c>
      <c r="F660" s="31" t="s">
        <v>149</v>
      </c>
    </row>
    <row r="661" spans="1:7">
      <c r="A661" s="81" t="s">
        <v>267</v>
      </c>
      <c r="B661" s="82" t="s">
        <v>233</v>
      </c>
      <c r="C661" s="82" t="s">
        <v>295</v>
      </c>
      <c r="D661" s="83">
        <f>IF(B661="Touch",1,IF(B661="Self",1,LOOKUP(B661,Tables!$G$2:$G$21,Tables!$H$2:$H$21)))</f>
        <v>1</v>
      </c>
      <c r="F661" s="31" t="s">
        <v>321</v>
      </c>
    </row>
    <row r="662" spans="1:7">
      <c r="A662" s="84" t="s">
        <v>268</v>
      </c>
      <c r="B662" s="85">
        <v>1</v>
      </c>
      <c r="C662" s="85" t="s">
        <v>165</v>
      </c>
      <c r="D662" s="87">
        <f>IF(B662="Instantaneous",1,IF(B662="Permanent",14,IF(C662="Round",LOOKUP(B662,Tables!$J$2:$J$10,Tables!$K$2:$K$10),IF(C662="Minute",LOOKUP(B662,Tables!$J$11:$J$15,Tables!K$11:K$15),IF(C662="Hour",7,LOOKUP(C662,Tables!$I$16:$I$20,Tables!$K$16:$K$20))))))</f>
        <v>10</v>
      </c>
    </row>
    <row r="663" spans="1:7">
      <c r="A663" s="81" t="s">
        <v>250</v>
      </c>
      <c r="B663" s="82" t="str">
        <f>D651</f>
        <v>Control Magic</v>
      </c>
      <c r="C663" s="82" t="s">
        <v>295</v>
      </c>
      <c r="D663" s="83">
        <f>LOOKUP(B663,Tables!$N$2:$N$9,Tables!$O$2:$O$9)</f>
        <v>2</v>
      </c>
      <c r="F663" s="77" t="s">
        <v>287</v>
      </c>
    </row>
    <row r="664" spans="1:7">
      <c r="A664" s="84" t="s">
        <v>202</v>
      </c>
      <c r="B664" s="85" t="s">
        <v>407</v>
      </c>
      <c r="C664" s="85" t="s">
        <v>295</v>
      </c>
      <c r="D664" s="86">
        <f>LOOKUP(B664,Tables!$P$2:$P$5,Tables!$Q$2:$Q$5)</f>
        <v>-4</v>
      </c>
      <c r="F664" s="88" t="s">
        <v>407</v>
      </c>
    </row>
    <row r="665" spans="1:7" ht="13" thickBot="1">
      <c r="A665" s="89" t="s">
        <v>251</v>
      </c>
      <c r="B665" s="90">
        <v>3</v>
      </c>
      <c r="C665" s="90" t="str">
        <f>IF(SUM(B655:B657)&gt;0,"+"&amp;SUM(B655:B657),0)</f>
        <v>+3</v>
      </c>
      <c r="D665" s="91">
        <f>B665</f>
        <v>3</v>
      </c>
      <c r="F665" s="88" t="s">
        <v>338</v>
      </c>
    </row>
    <row r="666" spans="1:7">
      <c r="A666" s="73" t="s">
        <v>222</v>
      </c>
      <c r="B666" s="76"/>
      <c r="C666" s="76"/>
      <c r="D666" s="76">
        <f>IF(SUM(D654:D665)&lt;1,1,(SUM(D654:D665)))</f>
        <v>15</v>
      </c>
      <c r="F666" s="88" t="s">
        <v>166</v>
      </c>
    </row>
    <row r="667" spans="1:7">
      <c r="B667" s="75"/>
      <c r="C667" s="75"/>
      <c r="D667" s="75"/>
      <c r="E667" s="75"/>
      <c r="F667" s="31" t="s">
        <v>336</v>
      </c>
    </row>
    <row r="668" spans="1:7">
      <c r="A668" s="60" t="s">
        <v>221</v>
      </c>
      <c r="B668" s="92" t="str">
        <f>B665+C665&amp;"d6"</f>
        <v>6d6</v>
      </c>
      <c r="C668" s="60" t="s">
        <v>223</v>
      </c>
      <c r="D668" s="75"/>
      <c r="E668" s="75"/>
    </row>
    <row r="669" spans="1:7">
      <c r="A669" s="60" t="s">
        <v>332</v>
      </c>
      <c r="B669" s="92">
        <f t="shared" ref="B669:B670" si="21">IF(G669=0,1,G669)</f>
        <v>15</v>
      </c>
      <c r="C669" s="60" t="s">
        <v>204</v>
      </c>
      <c r="D669" s="75"/>
      <c r="E669" s="75"/>
      <c r="F669" s="93" t="s">
        <v>187</v>
      </c>
      <c r="G669" s="94">
        <f>IF(Calculator!$F$3&gt;0,LOOKUP(Calculator!$F$3,Tables!$R$2:R$21,Tables!$U$2:$U$21)+D666,LOOKUP(Calculator!$F$2,Tables!$R$2:$R$21,Tables!$U$2:$U$21)+D666)</f>
        <v>15</v>
      </c>
    </row>
    <row r="670" spans="1:7">
      <c r="A670" s="60" t="s">
        <v>188</v>
      </c>
      <c r="B670" s="92">
        <f t="shared" si="21"/>
        <v>15</v>
      </c>
      <c r="C670" s="60" t="s">
        <v>365</v>
      </c>
      <c r="D670" s="75"/>
      <c r="E670" s="75"/>
      <c r="F670" s="93" t="s">
        <v>189</v>
      </c>
      <c r="G670" s="94">
        <f>IF(Calculator!$F$3&gt;0,LOOKUP(Calculator!$F$3,Tables!$R$2:R$21,Tables!$S$2:$S$21)+D666,LOOKUP(Calculator!$F$2,Tables!$R$2:$R$21,Tables!$S$2:$S$21)+D666)</f>
        <v>15</v>
      </c>
    </row>
    <row r="671" spans="1:7">
      <c r="A671" s="60" t="s">
        <v>261</v>
      </c>
      <c r="B671" s="95">
        <f>ROUND(D666/5,0)</f>
        <v>3</v>
      </c>
      <c r="C671" s="60" t="s">
        <v>190</v>
      </c>
      <c r="D671" s="75"/>
      <c r="E671" s="75"/>
      <c r="G671" s="75"/>
    </row>
    <row r="672" spans="1:7">
      <c r="A672" s="60" t="s">
        <v>191</v>
      </c>
      <c r="B672" s="92">
        <f>IF(G672=0,1,G672)</f>
        <v>3</v>
      </c>
      <c r="C672" s="60" t="s">
        <v>363</v>
      </c>
      <c r="D672" s="75"/>
      <c r="E672" s="75"/>
      <c r="F672" s="93" t="s">
        <v>141</v>
      </c>
      <c r="G672" s="94">
        <f>IF(Calculator!$F$3&gt;0,LOOKUP(Calculator!$F$3,Tables!$R$2:$R$21,Tables!$T$2:$T$21)+B671,LOOKUP(Calculator!$F$2,Tables!$R$2:$R$21,Tables!$T$2:$T$21)+B671)</f>
        <v>3</v>
      </c>
    </row>
    <row r="673" spans="1:6">
      <c r="A673" s="60" t="s">
        <v>210</v>
      </c>
      <c r="B673" s="95" t="str">
        <f>B660</f>
        <v>None</v>
      </c>
      <c r="C673" s="60" t="s">
        <v>240</v>
      </c>
    </row>
    <row r="674" spans="1:6">
      <c r="B674" s="96"/>
    </row>
    <row r="675" spans="1:6" ht="144" customHeight="1">
      <c r="A675" s="119" t="s">
        <v>51</v>
      </c>
      <c r="B675" s="116"/>
      <c r="C675" s="116"/>
      <c r="D675" s="116"/>
      <c r="E675" s="118"/>
    </row>
    <row r="676" spans="1:6">
      <c r="A676" s="73" t="s">
        <v>382</v>
      </c>
      <c r="B676" s="31" t="s">
        <v>413</v>
      </c>
      <c r="C676" s="74" t="s">
        <v>356</v>
      </c>
      <c r="D676" s="31" t="s">
        <v>144</v>
      </c>
    </row>
    <row r="677" spans="1:6">
      <c r="B677" s="75"/>
      <c r="C677" s="75"/>
      <c r="D677" s="75"/>
    </row>
    <row r="678" spans="1:6" ht="13" thickBot="1">
      <c r="A678" s="73" t="s">
        <v>358</v>
      </c>
      <c r="B678" s="76" t="s">
        <v>359</v>
      </c>
      <c r="C678" s="76" t="s">
        <v>205</v>
      </c>
      <c r="D678" s="76" t="s">
        <v>316</v>
      </c>
      <c r="F678" s="77" t="s">
        <v>317</v>
      </c>
    </row>
    <row r="679" spans="1:6">
      <c r="A679" s="78" t="s">
        <v>357</v>
      </c>
      <c r="B679" s="79" t="s">
        <v>206</v>
      </c>
      <c r="C679" s="79" t="s">
        <v>295</v>
      </c>
      <c r="D679" s="80">
        <f>IF(B679=0,0,LOOKUP(B679,Tables!A$2:A$4,Tables!B$2:B$4))</f>
        <v>0</v>
      </c>
      <c r="F679" s="31" t="s">
        <v>180</v>
      </c>
    </row>
    <row r="680" spans="1:6">
      <c r="A680" s="81" t="s">
        <v>294</v>
      </c>
      <c r="B680" s="82">
        <v>1</v>
      </c>
      <c r="C680" s="82" t="s">
        <v>212</v>
      </c>
      <c r="D680" s="83">
        <f>IF(B680=0,0,-1)</f>
        <v>-1</v>
      </c>
      <c r="F680" s="31" t="s">
        <v>298</v>
      </c>
    </row>
    <row r="681" spans="1:6">
      <c r="A681" s="84" t="s">
        <v>296</v>
      </c>
      <c r="B681" s="85">
        <v>1</v>
      </c>
      <c r="C681" s="85" t="s">
        <v>295</v>
      </c>
      <c r="D681" s="86">
        <f>IF(B681=0,0,-1)</f>
        <v>-1</v>
      </c>
      <c r="F681" s="31" t="s">
        <v>12</v>
      </c>
    </row>
    <row r="682" spans="1:6">
      <c r="A682" s="81" t="s">
        <v>297</v>
      </c>
      <c r="B682" s="82">
        <v>0</v>
      </c>
      <c r="C682" s="82" t="s">
        <v>295</v>
      </c>
      <c r="D682" s="83">
        <f>IF(B682=0,0,-1)</f>
        <v>0</v>
      </c>
      <c r="F682" s="31" t="s">
        <v>299</v>
      </c>
    </row>
    <row r="683" spans="1:6">
      <c r="A683" s="84" t="s">
        <v>219</v>
      </c>
      <c r="B683" s="85">
        <v>1</v>
      </c>
      <c r="C683" s="85" t="s">
        <v>295</v>
      </c>
      <c r="D683" s="86">
        <f>IF(B683=0,0,LOOKUP(B683,Tables!$C$2:$C$21,Tables!$D$2:$D$21))</f>
        <v>1</v>
      </c>
      <c r="F683" s="31" t="s">
        <v>300</v>
      </c>
    </row>
    <row r="684" spans="1:6">
      <c r="A684" s="81" t="s">
        <v>266</v>
      </c>
      <c r="B684" s="82">
        <v>0</v>
      </c>
      <c r="C684" s="82" t="str">
        <f>IF(B684=0,"-",IF(B684=1,"Meter Radius","Meters Radius"))</f>
        <v>-</v>
      </c>
      <c r="D684" s="83">
        <f>IF(B684=0,0,IF(B683=0,LOOKUP(B684,Tables!E$2:E$21,Tables!F$2:F$21),"Cannot have both"))</f>
        <v>0</v>
      </c>
      <c r="F684" s="31" t="s">
        <v>177</v>
      </c>
    </row>
    <row r="685" spans="1:6">
      <c r="A685" s="84" t="s">
        <v>269</v>
      </c>
      <c r="B685" s="85" t="s">
        <v>271</v>
      </c>
      <c r="C685" s="85" t="s">
        <v>295</v>
      </c>
      <c r="D685" s="86">
        <f>IF(B685="Full",0,IF(B685="Partial",2,IF(B685="None",5,"ERROR!")))</f>
        <v>0</v>
      </c>
      <c r="F685" s="31" t="s">
        <v>328</v>
      </c>
    </row>
    <row r="686" spans="1:6">
      <c r="A686" s="81" t="s">
        <v>267</v>
      </c>
      <c r="B686" s="82">
        <v>10</v>
      </c>
      <c r="C686" s="82" t="s">
        <v>247</v>
      </c>
      <c r="D686" s="83">
        <f>IF(B686="Touch",1,IF(B686="Self",1,LOOKUP(B686,Tables!$G$2:$G$21,Tables!$H$2:$H$21)))</f>
        <v>3</v>
      </c>
      <c r="F686" s="31" t="s">
        <v>321</v>
      </c>
    </row>
    <row r="687" spans="1:6">
      <c r="A687" s="84" t="s">
        <v>268</v>
      </c>
      <c r="B687" s="85">
        <v>1</v>
      </c>
      <c r="C687" s="85" t="s">
        <v>323</v>
      </c>
      <c r="D687" s="87">
        <f>IF(B687="Instantaneous",1,IF(B687="Permanent",14,IF(C687="Round",LOOKUP(B687,Tables!$J$2:$J$10,Tables!$K$2:$K$10),IF(C687="Minute",LOOKUP(B687,Tables!$J$11:$J$15,Tables!K$11:K$15),IF(C687="Hour",7,LOOKUP(C687,Tables!$I$16:$I$20,Tables!$K$16:$K$20))))))</f>
        <v>3</v>
      </c>
    </row>
    <row r="688" spans="1:6">
      <c r="A688" s="81" t="s">
        <v>250</v>
      </c>
      <c r="B688" s="82" t="str">
        <f>D676</f>
        <v>Mental/Communication</v>
      </c>
      <c r="C688" s="82" t="s">
        <v>295</v>
      </c>
      <c r="D688" s="83">
        <f>LOOKUP(B688,Tables!$N$2:$N$9,Tables!$O$2:$O$9)</f>
        <v>1</v>
      </c>
      <c r="F688" s="77" t="s">
        <v>287</v>
      </c>
    </row>
    <row r="689" spans="1:7">
      <c r="A689" s="84" t="s">
        <v>202</v>
      </c>
      <c r="B689" s="85" t="s">
        <v>407</v>
      </c>
      <c r="C689" s="85" t="s">
        <v>295</v>
      </c>
      <c r="D689" s="86">
        <f>LOOKUP(B689,Tables!$P$2:$P$5,Tables!$Q$2:$Q$5)</f>
        <v>-4</v>
      </c>
      <c r="F689" s="88" t="s">
        <v>407</v>
      </c>
    </row>
    <row r="690" spans="1:7" ht="13" thickBot="1">
      <c r="A690" s="89" t="s">
        <v>251</v>
      </c>
      <c r="B690" s="90">
        <v>4</v>
      </c>
      <c r="C690" s="90" t="str">
        <f>IF(SUM(B680:B682)&gt;0,"+"&amp;SUM(B680:B682),0)</f>
        <v>+2</v>
      </c>
      <c r="D690" s="91">
        <f>B690</f>
        <v>4</v>
      </c>
      <c r="F690" s="88" t="s">
        <v>338</v>
      </c>
    </row>
    <row r="691" spans="1:7">
      <c r="A691" s="73" t="s">
        <v>222</v>
      </c>
      <c r="B691" s="76"/>
      <c r="C691" s="76"/>
      <c r="D691" s="76">
        <f>IF(SUM(D679:D690)&lt;1,1,(SUM(D679:D690)))</f>
        <v>6</v>
      </c>
      <c r="F691" s="88" t="s">
        <v>166</v>
      </c>
    </row>
    <row r="692" spans="1:7">
      <c r="B692" s="75"/>
      <c r="C692" s="75"/>
      <c r="D692" s="75"/>
      <c r="E692" s="75"/>
      <c r="F692" s="31" t="s">
        <v>336</v>
      </c>
    </row>
    <row r="693" spans="1:7">
      <c r="A693" s="60" t="s">
        <v>221</v>
      </c>
      <c r="B693" s="92" t="str">
        <f>B690+C690&amp;"d6"</f>
        <v>6d6</v>
      </c>
      <c r="C693" s="60" t="s">
        <v>223</v>
      </c>
      <c r="D693" s="75"/>
      <c r="E693" s="75"/>
    </row>
    <row r="694" spans="1:7">
      <c r="A694" s="60" t="s">
        <v>332</v>
      </c>
      <c r="B694" s="92">
        <f>IF(G694=0,1,G694)</f>
        <v>6</v>
      </c>
      <c r="C694" s="60" t="s">
        <v>204</v>
      </c>
      <c r="D694" s="75"/>
      <c r="E694" s="75"/>
      <c r="F694" s="93" t="s">
        <v>187</v>
      </c>
      <c r="G694" s="94">
        <f>IF(Calculator!$F$3&gt;0,LOOKUP(Calculator!$F$3,Tables!$R$2:R$21,Tables!$U$2:$U$21)+D691,LOOKUP(Calculator!$F$2,Tables!$R$2:$R$21,Tables!$U$2:$U$21)+D691)</f>
        <v>6</v>
      </c>
    </row>
    <row r="695" spans="1:7">
      <c r="A695" s="60" t="s">
        <v>188</v>
      </c>
      <c r="B695" s="92">
        <f>IF(G695=0,1,G695)</f>
        <v>6</v>
      </c>
      <c r="C695" s="60" t="s">
        <v>365</v>
      </c>
      <c r="D695" s="75"/>
      <c r="E695" s="75"/>
      <c r="F695" s="93" t="s">
        <v>189</v>
      </c>
      <c r="G695" s="94">
        <f>IF(Calculator!$F$3&gt;0,LOOKUP(Calculator!$F$3,Tables!$R$2:R$21,Tables!$S$2:$S$21)+D691,LOOKUP(Calculator!$F$2,Tables!$R$2:$R$21,Tables!$S$2:$S$21)+D691)</f>
        <v>6</v>
      </c>
    </row>
    <row r="696" spans="1:7">
      <c r="A696" s="60" t="s">
        <v>261</v>
      </c>
      <c r="B696" s="95">
        <f>ROUND(D691/5,0)</f>
        <v>1</v>
      </c>
      <c r="C696" s="60" t="s">
        <v>190</v>
      </c>
      <c r="D696" s="75"/>
      <c r="E696" s="75"/>
      <c r="G696" s="75"/>
    </row>
    <row r="697" spans="1:7">
      <c r="A697" s="60" t="s">
        <v>191</v>
      </c>
      <c r="B697" s="92">
        <f>IF(G697=0,1,G697)</f>
        <v>1</v>
      </c>
      <c r="C697" s="60" t="s">
        <v>363</v>
      </c>
      <c r="D697" s="75"/>
      <c r="E697" s="75"/>
      <c r="F697" s="93" t="s">
        <v>141</v>
      </c>
      <c r="G697" s="94">
        <f>IF(Calculator!$F$3&gt;0,LOOKUP(Calculator!$F$3,Tables!$R$2:$R$21,Tables!$T$2:$T$21)+B696,LOOKUP(Calculator!$F$2,Tables!$R$2:$R$21,Tables!$T$2:$T$21)+B696)</f>
        <v>1</v>
      </c>
    </row>
    <row r="698" spans="1:7">
      <c r="A698" s="60" t="s">
        <v>210</v>
      </c>
      <c r="B698" s="95" t="str">
        <f>B685</f>
        <v>Full</v>
      </c>
      <c r="C698" s="60" t="s">
        <v>240</v>
      </c>
    </row>
    <row r="699" spans="1:7">
      <c r="B699" s="96"/>
    </row>
    <row r="700" spans="1:7" ht="144" customHeight="1">
      <c r="A700" s="119" t="s">
        <v>38</v>
      </c>
      <c r="B700" s="116"/>
      <c r="C700" s="116"/>
      <c r="D700" s="116"/>
      <c r="E700" s="118"/>
    </row>
    <row r="701" spans="1:7">
      <c r="A701" s="73" t="s">
        <v>382</v>
      </c>
      <c r="B701" s="31" t="s">
        <v>412</v>
      </c>
      <c r="C701" s="74" t="s">
        <v>356</v>
      </c>
      <c r="D701" s="31" t="s">
        <v>144</v>
      </c>
    </row>
    <row r="702" spans="1:7">
      <c r="B702" s="75"/>
      <c r="C702" s="75"/>
      <c r="D702" s="75"/>
    </row>
    <row r="703" spans="1:7" ht="13" thickBot="1">
      <c r="A703" s="73" t="s">
        <v>358</v>
      </c>
      <c r="B703" s="76" t="s">
        <v>359</v>
      </c>
      <c r="C703" s="76" t="s">
        <v>205</v>
      </c>
      <c r="D703" s="76" t="s">
        <v>316</v>
      </c>
      <c r="F703" s="77" t="s">
        <v>317</v>
      </c>
    </row>
    <row r="704" spans="1:7">
      <c r="A704" s="78" t="s">
        <v>357</v>
      </c>
      <c r="B704" s="79" t="s">
        <v>206</v>
      </c>
      <c r="C704" s="79" t="s">
        <v>295</v>
      </c>
      <c r="D704" s="80">
        <f>IF(B704=0,0,LOOKUP(B704,Tables!A$2:A$4,Tables!B$2:B$4))</f>
        <v>0</v>
      </c>
      <c r="F704" s="31" t="s">
        <v>180</v>
      </c>
    </row>
    <row r="705" spans="1:7">
      <c r="A705" s="81" t="s">
        <v>294</v>
      </c>
      <c r="B705" s="82">
        <v>1</v>
      </c>
      <c r="C705" s="82" t="s">
        <v>212</v>
      </c>
      <c r="D705" s="83">
        <f>IF(B705=0,0,-1)</f>
        <v>-1</v>
      </c>
      <c r="F705" s="31" t="s">
        <v>298</v>
      </c>
    </row>
    <row r="706" spans="1:7">
      <c r="A706" s="84" t="s">
        <v>296</v>
      </c>
      <c r="B706" s="85">
        <v>1</v>
      </c>
      <c r="C706" s="85" t="s">
        <v>295</v>
      </c>
      <c r="D706" s="86">
        <f>IF(B706=0,0,-1)</f>
        <v>-1</v>
      </c>
      <c r="F706" s="31" t="s">
        <v>12</v>
      </c>
    </row>
    <row r="707" spans="1:7">
      <c r="A707" s="81" t="s">
        <v>297</v>
      </c>
      <c r="B707" s="82">
        <v>0</v>
      </c>
      <c r="C707" s="82" t="s">
        <v>295</v>
      </c>
      <c r="D707" s="83">
        <f>IF(B707=0,0,-1)</f>
        <v>0</v>
      </c>
      <c r="F707" s="31" t="s">
        <v>299</v>
      </c>
    </row>
    <row r="708" spans="1:7">
      <c r="A708" s="84" t="s">
        <v>219</v>
      </c>
      <c r="B708" s="85">
        <v>1</v>
      </c>
      <c r="C708" s="85" t="s">
        <v>295</v>
      </c>
      <c r="D708" s="86">
        <f>IF(B708=0,0,LOOKUP(B708,Tables!$C$2:$C$21,Tables!$D$2:$D$21))</f>
        <v>1</v>
      </c>
      <c r="F708" s="31" t="s">
        <v>300</v>
      </c>
    </row>
    <row r="709" spans="1:7">
      <c r="A709" s="81" t="s">
        <v>266</v>
      </c>
      <c r="B709" s="82">
        <v>0</v>
      </c>
      <c r="C709" s="82" t="str">
        <f>IF(B709=0,"-",IF(B709=1,"Meter Radius","Meters Radius"))</f>
        <v>-</v>
      </c>
      <c r="D709" s="83">
        <f>IF(B709=0,0,IF(B708=0,LOOKUP(B709,Tables!E$2:E$21,Tables!F$2:F$21),"Cannot have both"))</f>
        <v>0</v>
      </c>
      <c r="F709" s="31" t="s">
        <v>177</v>
      </c>
    </row>
    <row r="710" spans="1:7">
      <c r="A710" s="84" t="s">
        <v>269</v>
      </c>
      <c r="B710" s="85" t="s">
        <v>271</v>
      </c>
      <c r="C710" s="85" t="s">
        <v>295</v>
      </c>
      <c r="D710" s="86">
        <f>IF(B710="Full",0,IF(B710="Partial",2,IF(B710="None",5,"ERROR!")))</f>
        <v>0</v>
      </c>
      <c r="F710" s="31" t="s">
        <v>328</v>
      </c>
    </row>
    <row r="711" spans="1:7">
      <c r="A711" s="81" t="s">
        <v>267</v>
      </c>
      <c r="B711" s="82">
        <v>10</v>
      </c>
      <c r="C711" s="82" t="s">
        <v>247</v>
      </c>
      <c r="D711" s="83">
        <f>IF(B711="Touch",1,IF(B711="Self",1,LOOKUP(B711,Tables!$G$2:$G$21,Tables!$H$2:$H$21)))</f>
        <v>3</v>
      </c>
      <c r="F711" s="31" t="s">
        <v>321</v>
      </c>
    </row>
    <row r="712" spans="1:7">
      <c r="A712" s="84" t="s">
        <v>268</v>
      </c>
      <c r="B712" s="85">
        <v>5</v>
      </c>
      <c r="C712" s="85" t="s">
        <v>323</v>
      </c>
      <c r="D712" s="87">
        <f>IF(B712="Instantaneous",1,IF(B712="Permanent",14,IF(C712="Round",LOOKUP(B712,Tables!$J$2:$J$10,Tables!$K$2:$K$10),IF(C712="Minute",LOOKUP(B712,Tables!$J$11:$J$15,Tables!K$11:K$15),IF(C712="Hour",7,LOOKUP(C712,Tables!$I$16:$I$20,Tables!$K$16:$K$20))))))</f>
        <v>4</v>
      </c>
    </row>
    <row r="713" spans="1:7">
      <c r="A713" s="81" t="s">
        <v>250</v>
      </c>
      <c r="B713" s="82" t="str">
        <f>D701</f>
        <v>Mental/Communication</v>
      </c>
      <c r="C713" s="82" t="s">
        <v>295</v>
      </c>
      <c r="D713" s="83">
        <f>LOOKUP(B713,Tables!$N$2:$N$9,Tables!$O$2:$O$9)</f>
        <v>1</v>
      </c>
      <c r="F713" s="77" t="s">
        <v>287</v>
      </c>
    </row>
    <row r="714" spans="1:7">
      <c r="A714" s="84" t="s">
        <v>202</v>
      </c>
      <c r="B714" s="85" t="s">
        <v>407</v>
      </c>
      <c r="C714" s="85" t="s">
        <v>295</v>
      </c>
      <c r="D714" s="86">
        <f>LOOKUP(B714,Tables!$P$2:$P$5,Tables!$Q$2:$Q$5)</f>
        <v>-4</v>
      </c>
      <c r="F714" s="88" t="s">
        <v>407</v>
      </c>
    </row>
    <row r="715" spans="1:7" ht="13" thickBot="1">
      <c r="A715" s="89" t="s">
        <v>251</v>
      </c>
      <c r="B715" s="90">
        <v>4</v>
      </c>
      <c r="C715" s="90" t="str">
        <f>IF(SUM(B705:B707)&gt;0,"+"&amp;SUM(B705:B707),0)</f>
        <v>+2</v>
      </c>
      <c r="D715" s="91">
        <f>B715</f>
        <v>4</v>
      </c>
      <c r="F715" s="88" t="s">
        <v>338</v>
      </c>
    </row>
    <row r="716" spans="1:7">
      <c r="A716" s="73" t="s">
        <v>222</v>
      </c>
      <c r="B716" s="76"/>
      <c r="C716" s="76"/>
      <c r="D716" s="76">
        <f>IF(SUM(D704:D715)&lt;1,1,(SUM(D704:D715)))</f>
        <v>7</v>
      </c>
      <c r="F716" s="88" t="s">
        <v>166</v>
      </c>
    </row>
    <row r="717" spans="1:7">
      <c r="B717" s="75"/>
      <c r="C717" s="75"/>
      <c r="D717" s="75"/>
      <c r="E717" s="75"/>
      <c r="F717" s="31" t="s">
        <v>336</v>
      </c>
    </row>
    <row r="718" spans="1:7">
      <c r="A718" s="60" t="s">
        <v>221</v>
      </c>
      <c r="B718" s="92" t="str">
        <f>B715+C715&amp;"d6"</f>
        <v>6d6</v>
      </c>
      <c r="C718" s="60" t="s">
        <v>223</v>
      </c>
      <c r="D718" s="75"/>
      <c r="E718" s="75"/>
    </row>
    <row r="719" spans="1:7">
      <c r="A719" s="60" t="s">
        <v>332</v>
      </c>
      <c r="B719" s="92">
        <f>IF(G719=0,1,G719)</f>
        <v>7</v>
      </c>
      <c r="C719" s="60" t="s">
        <v>204</v>
      </c>
      <c r="D719" s="75"/>
      <c r="E719" s="75"/>
      <c r="F719" s="93" t="s">
        <v>187</v>
      </c>
      <c r="G719" s="94">
        <f>IF(Calculator!$F$3&gt;0,LOOKUP(Calculator!$F$3,Tables!$R$2:R$21,Tables!$U$2:$U$21)+D716,LOOKUP(Calculator!$F$2,Tables!$R$2:$R$21,Tables!$U$2:$U$21)+D716)</f>
        <v>7</v>
      </c>
    </row>
    <row r="720" spans="1:7">
      <c r="A720" s="60" t="s">
        <v>188</v>
      </c>
      <c r="B720" s="92">
        <f>IF(G720=0,1,G720)</f>
        <v>7</v>
      </c>
      <c r="C720" s="60" t="s">
        <v>365</v>
      </c>
      <c r="D720" s="75"/>
      <c r="E720" s="75"/>
      <c r="F720" s="93" t="s">
        <v>189</v>
      </c>
      <c r="G720" s="94">
        <f>IF(Calculator!$F$3&gt;0,LOOKUP(Calculator!$F$3,Tables!$R$2:R$21,Tables!$S$2:$S$21)+D716,LOOKUP(Calculator!$F$2,Tables!$R$2:$R$21,Tables!$S$2:$S$21)+D716)</f>
        <v>7</v>
      </c>
    </row>
    <row r="721" spans="1:7">
      <c r="A721" s="60" t="s">
        <v>261</v>
      </c>
      <c r="B721" s="95">
        <f>ROUND(D716/5,0)</f>
        <v>1</v>
      </c>
      <c r="C721" s="60" t="s">
        <v>190</v>
      </c>
      <c r="D721" s="75"/>
      <c r="E721" s="75"/>
      <c r="G721" s="75"/>
    </row>
    <row r="722" spans="1:7">
      <c r="A722" s="60" t="s">
        <v>191</v>
      </c>
      <c r="B722" s="92">
        <f>IF(G722=0,1,G722)</f>
        <v>1</v>
      </c>
      <c r="C722" s="60" t="s">
        <v>363</v>
      </c>
      <c r="D722" s="75"/>
      <c r="E722" s="75"/>
      <c r="F722" s="93" t="s">
        <v>141</v>
      </c>
      <c r="G722" s="94">
        <f>IF(Calculator!$F$3&gt;0,LOOKUP(Calculator!$F$3,Tables!$R$2:$R$21,Tables!$T$2:$T$21)+B721,LOOKUP(Calculator!$F$2,Tables!$R$2:$R$21,Tables!$T$2:$T$21)+B721)</f>
        <v>1</v>
      </c>
    </row>
    <row r="723" spans="1:7">
      <c r="A723" s="60" t="s">
        <v>210</v>
      </c>
      <c r="B723" s="95" t="str">
        <f>B710</f>
        <v>Full</v>
      </c>
      <c r="C723" s="60" t="s">
        <v>240</v>
      </c>
    </row>
    <row r="724" spans="1:7">
      <c r="B724" s="96"/>
    </row>
    <row r="725" spans="1:7" ht="144" customHeight="1">
      <c r="A725" s="119" t="s">
        <v>35</v>
      </c>
      <c r="B725" s="116"/>
      <c r="C725" s="116"/>
      <c r="D725" s="116"/>
      <c r="E725" s="118"/>
    </row>
    <row r="726" spans="1:7">
      <c r="A726" s="73" t="s">
        <v>382</v>
      </c>
      <c r="B726" s="31" t="s">
        <v>227</v>
      </c>
      <c r="C726" s="74" t="s">
        <v>356</v>
      </c>
      <c r="D726" s="31" t="s">
        <v>431</v>
      </c>
    </row>
    <row r="727" spans="1:7">
      <c r="B727" s="75"/>
      <c r="C727" s="75"/>
      <c r="D727" s="75"/>
    </row>
    <row r="728" spans="1:7" ht="13" thickBot="1">
      <c r="A728" s="73" t="s">
        <v>358</v>
      </c>
      <c r="B728" s="76" t="s">
        <v>359</v>
      </c>
      <c r="C728" s="76" t="s">
        <v>205</v>
      </c>
      <c r="D728" s="76" t="s">
        <v>316</v>
      </c>
      <c r="F728" s="77" t="s">
        <v>317</v>
      </c>
    </row>
    <row r="729" spans="1:7">
      <c r="A729" s="78" t="s">
        <v>357</v>
      </c>
      <c r="B729" s="79" t="s">
        <v>206</v>
      </c>
      <c r="C729" s="79" t="s">
        <v>295</v>
      </c>
      <c r="D729" s="80">
        <f>IF(B729=0,0,LOOKUP(B729,Tables!A$2:A$4,Tables!B$2:B$4))</f>
        <v>0</v>
      </c>
      <c r="F729" s="31" t="s">
        <v>180</v>
      </c>
    </row>
    <row r="730" spans="1:7">
      <c r="A730" s="81" t="s">
        <v>294</v>
      </c>
      <c r="B730" s="82">
        <v>1</v>
      </c>
      <c r="C730" s="82" t="s">
        <v>212</v>
      </c>
      <c r="D730" s="83">
        <f>IF(B730=0,0,-1)</f>
        <v>-1</v>
      </c>
      <c r="F730" s="31" t="s">
        <v>298</v>
      </c>
    </row>
    <row r="731" spans="1:7">
      <c r="A731" s="84" t="s">
        <v>296</v>
      </c>
      <c r="B731" s="85">
        <v>1</v>
      </c>
      <c r="C731" s="85" t="s">
        <v>295</v>
      </c>
      <c r="D731" s="86">
        <f>IF(B731=0,0,-1)</f>
        <v>-1</v>
      </c>
      <c r="F731" s="31" t="s">
        <v>12</v>
      </c>
    </row>
    <row r="732" spans="1:7">
      <c r="A732" s="81" t="s">
        <v>297</v>
      </c>
      <c r="B732" s="82">
        <v>0</v>
      </c>
      <c r="C732" s="82" t="s">
        <v>295</v>
      </c>
      <c r="D732" s="83">
        <f>IF(B732=0,0,-1)</f>
        <v>0</v>
      </c>
      <c r="F732" s="31" t="s">
        <v>299</v>
      </c>
    </row>
    <row r="733" spans="1:7">
      <c r="A733" s="84" t="s">
        <v>219</v>
      </c>
      <c r="B733" s="85">
        <v>1</v>
      </c>
      <c r="C733" s="85" t="s">
        <v>295</v>
      </c>
      <c r="D733" s="86">
        <f>IF(B733=0,0,LOOKUP(B733,Tables!$C$2:$C$21,Tables!$D$2:$D$21))</f>
        <v>1</v>
      </c>
      <c r="F733" s="31" t="s">
        <v>300</v>
      </c>
    </row>
    <row r="734" spans="1:7">
      <c r="A734" s="81" t="s">
        <v>266</v>
      </c>
      <c r="B734" s="82">
        <v>0</v>
      </c>
      <c r="C734" s="82" t="str">
        <f>IF(B734=0,"-",IF(B734=1,"Meter Radius","Meters Radius"))</f>
        <v>-</v>
      </c>
      <c r="D734" s="83">
        <f>IF(B734=0,0,IF(B733=0,LOOKUP(B734,Tables!E$2:E$21,Tables!F$2:F$21),"Cannot have both"))</f>
        <v>0</v>
      </c>
      <c r="F734" s="31" t="s">
        <v>177</v>
      </c>
    </row>
    <row r="735" spans="1:7">
      <c r="A735" s="84" t="s">
        <v>269</v>
      </c>
      <c r="B735" s="85" t="s">
        <v>433</v>
      </c>
      <c r="C735" s="85" t="s">
        <v>295</v>
      </c>
      <c r="D735" s="86">
        <f>IF(B735="Full",0,IF(B735="Partial",2,IF(B735="None",5,"ERROR!")))</f>
        <v>5</v>
      </c>
      <c r="F735" s="31" t="s">
        <v>328</v>
      </c>
    </row>
    <row r="736" spans="1:7">
      <c r="A736" s="81" t="s">
        <v>267</v>
      </c>
      <c r="B736" s="82" t="s">
        <v>432</v>
      </c>
      <c r="C736" s="82" t="s">
        <v>200</v>
      </c>
      <c r="D736" s="83">
        <f>IF(B736="Touch",1,IF(B736="Self",1,LOOKUP(B736,Tables!$G$2:$G$21,Tables!$H$2:$H$21)))</f>
        <v>1</v>
      </c>
      <c r="F736" s="31" t="s">
        <v>321</v>
      </c>
    </row>
    <row r="737" spans="1:7">
      <c r="A737" s="84" t="s">
        <v>268</v>
      </c>
      <c r="B737" s="85">
        <v>5</v>
      </c>
      <c r="C737" s="85" t="s">
        <v>323</v>
      </c>
      <c r="D737" s="87">
        <f>IF(B737="Instantaneous",1,IF(B737="Permanent",14,IF(C737="Round",LOOKUP(B737,Tables!$J$2:$J$10,Tables!$K$2:$K$10),IF(C737="Minute",LOOKUP(B737,Tables!$J$11:$J$15,Tables!K$11:K$15),IF(C737="Hour",7,LOOKUP(C737,Tables!$I$16:$I$20,Tables!$K$16:$K$20))))))</f>
        <v>4</v>
      </c>
    </row>
    <row r="738" spans="1:7">
      <c r="A738" s="81" t="s">
        <v>250</v>
      </c>
      <c r="B738" s="82" t="str">
        <f>D726</f>
        <v>Physical</v>
      </c>
      <c r="C738" s="82" t="s">
        <v>295</v>
      </c>
      <c r="D738" s="83">
        <f>LOOKUP(B738,Tables!$N$2:$N$9,Tables!$O$2:$O$9)</f>
        <v>3</v>
      </c>
      <c r="F738" s="77" t="s">
        <v>287</v>
      </c>
    </row>
    <row r="739" spans="1:7">
      <c r="A739" s="84" t="s">
        <v>202</v>
      </c>
      <c r="B739" s="85" t="s">
        <v>407</v>
      </c>
      <c r="C739" s="85" t="s">
        <v>295</v>
      </c>
      <c r="D739" s="86">
        <f>LOOKUP(B739,Tables!$P$2:$P$5,Tables!$Q$2:$Q$5)</f>
        <v>-4</v>
      </c>
      <c r="F739" s="88" t="s">
        <v>407</v>
      </c>
    </row>
    <row r="740" spans="1:7" ht="13" thickBot="1">
      <c r="A740" s="89" t="s">
        <v>251</v>
      </c>
      <c r="B740" s="90">
        <v>6</v>
      </c>
      <c r="C740" s="90" t="str">
        <f>IF(SUM(B730:B732)&gt;0,"+"&amp;SUM(B730:B732),0)</f>
        <v>+2</v>
      </c>
      <c r="D740" s="91">
        <f>B740</f>
        <v>6</v>
      </c>
      <c r="F740" s="88" t="s">
        <v>338</v>
      </c>
    </row>
    <row r="741" spans="1:7">
      <c r="A741" s="73" t="s">
        <v>222</v>
      </c>
      <c r="B741" s="76"/>
      <c r="C741" s="76"/>
      <c r="D741" s="76">
        <f>IF(SUM(D729:D740)&lt;1,1,(SUM(D729:D740)))</f>
        <v>14</v>
      </c>
      <c r="F741" s="88" t="s">
        <v>166</v>
      </c>
    </row>
    <row r="742" spans="1:7">
      <c r="B742" s="75"/>
      <c r="C742" s="75"/>
      <c r="D742" s="75"/>
      <c r="E742" s="75"/>
      <c r="F742" s="31" t="s">
        <v>336</v>
      </c>
    </row>
    <row r="743" spans="1:7">
      <c r="A743" s="60" t="s">
        <v>221</v>
      </c>
      <c r="B743" s="92" t="str">
        <f>B740+C740&amp;"d6"</f>
        <v>8d6</v>
      </c>
      <c r="C743" s="60" t="s">
        <v>223</v>
      </c>
      <c r="D743" s="75"/>
      <c r="E743" s="75"/>
    </row>
    <row r="744" spans="1:7">
      <c r="A744" s="60" t="s">
        <v>332</v>
      </c>
      <c r="B744" s="92">
        <f>IF(G744=0,1,G744)</f>
        <v>14</v>
      </c>
      <c r="C744" s="60" t="s">
        <v>204</v>
      </c>
      <c r="D744" s="75"/>
      <c r="E744" s="75"/>
      <c r="F744" s="93" t="s">
        <v>187</v>
      </c>
      <c r="G744" s="94">
        <f>IF(Calculator!$F$3&gt;0,LOOKUP(Calculator!$F$3,Tables!$R$2:R$21,Tables!$U$2:$U$21)+D741,LOOKUP(Calculator!$F$2,Tables!$R$2:$R$21,Tables!$U$2:$U$21)+D741)</f>
        <v>14</v>
      </c>
    </row>
    <row r="745" spans="1:7">
      <c r="A745" s="60" t="s">
        <v>188</v>
      </c>
      <c r="B745" s="92">
        <f>IF(G745=0,1,G745)</f>
        <v>14</v>
      </c>
      <c r="C745" s="60" t="s">
        <v>365</v>
      </c>
      <c r="D745" s="75"/>
      <c r="E745" s="75"/>
      <c r="F745" s="93" t="s">
        <v>189</v>
      </c>
      <c r="G745" s="94">
        <f>IF(Calculator!$F$3&gt;0,LOOKUP(Calculator!$F$3,Tables!$R$2:R$21,Tables!$S$2:$S$21)+D741,LOOKUP(Calculator!$F$2,Tables!$R$2:$R$21,Tables!$S$2:$S$21)+D741)</f>
        <v>14</v>
      </c>
    </row>
    <row r="746" spans="1:7">
      <c r="A746" s="60" t="s">
        <v>261</v>
      </c>
      <c r="B746" s="95">
        <f>ROUND(D741/5,0)</f>
        <v>3</v>
      </c>
      <c r="C746" s="60" t="s">
        <v>190</v>
      </c>
      <c r="D746" s="75"/>
      <c r="E746" s="75"/>
      <c r="G746" s="75"/>
    </row>
    <row r="747" spans="1:7">
      <c r="A747" s="60" t="s">
        <v>191</v>
      </c>
      <c r="B747" s="92">
        <f>IF(G747=0,1,G747)</f>
        <v>3</v>
      </c>
      <c r="C747" s="60" t="s">
        <v>363</v>
      </c>
      <c r="D747" s="75"/>
      <c r="E747" s="75"/>
      <c r="F747" s="93" t="s">
        <v>141</v>
      </c>
      <c r="G747" s="94">
        <f>IF(Calculator!$F$3&gt;0,LOOKUP(Calculator!$F$3,Tables!$R$2:$R$21,Tables!$T$2:$T$21)+B746,LOOKUP(Calculator!$F$2,Tables!$R$2:$R$21,Tables!$T$2:$T$21)+B746)</f>
        <v>3</v>
      </c>
    </row>
    <row r="748" spans="1:7">
      <c r="A748" s="60" t="s">
        <v>210</v>
      </c>
      <c r="B748" s="95" t="str">
        <f>B735</f>
        <v>None</v>
      </c>
      <c r="C748" s="60" t="s">
        <v>240</v>
      </c>
    </row>
    <row r="749" spans="1:7">
      <c r="B749" s="96"/>
    </row>
    <row r="750" spans="1:7" ht="144" customHeight="1">
      <c r="A750" s="119" t="s">
        <v>438</v>
      </c>
      <c r="B750" s="116"/>
      <c r="C750" s="116"/>
      <c r="D750" s="116"/>
      <c r="E750" s="118"/>
    </row>
    <row r="751" spans="1:7">
      <c r="A751" s="73" t="s">
        <v>428</v>
      </c>
      <c r="B751" s="31" t="s">
        <v>170</v>
      </c>
      <c r="C751" s="74" t="s">
        <v>356</v>
      </c>
      <c r="D751" s="31" t="s">
        <v>144</v>
      </c>
    </row>
    <row r="752" spans="1:7">
      <c r="B752" s="75"/>
      <c r="C752" s="75"/>
      <c r="D752" s="75"/>
    </row>
    <row r="753" spans="1:6" ht="13" thickBot="1">
      <c r="A753" s="73" t="s">
        <v>358</v>
      </c>
      <c r="B753" s="76" t="s">
        <v>359</v>
      </c>
      <c r="C753" s="76" t="s">
        <v>205</v>
      </c>
      <c r="D753" s="76" t="s">
        <v>316</v>
      </c>
      <c r="F753" s="77" t="s">
        <v>317</v>
      </c>
    </row>
    <row r="754" spans="1:6">
      <c r="A754" s="78" t="s">
        <v>357</v>
      </c>
      <c r="B754" s="79" t="s">
        <v>206</v>
      </c>
      <c r="C754" s="79" t="s">
        <v>295</v>
      </c>
      <c r="D754" s="80">
        <f>IF(B754=0,0,LOOKUP(B754,Tables!A$2:A$4,Tables!B$2:B$4))</f>
        <v>0</v>
      </c>
      <c r="F754" s="31" t="s">
        <v>180</v>
      </c>
    </row>
    <row r="755" spans="1:6">
      <c r="A755" s="81" t="s">
        <v>294</v>
      </c>
      <c r="B755" s="82">
        <v>1</v>
      </c>
      <c r="C755" s="82" t="s">
        <v>212</v>
      </c>
      <c r="D755" s="83">
        <f>IF(B755=0,0,-1)</f>
        <v>-1</v>
      </c>
      <c r="F755" s="31" t="s">
        <v>298</v>
      </c>
    </row>
    <row r="756" spans="1:6">
      <c r="A756" s="84" t="s">
        <v>296</v>
      </c>
      <c r="B756" s="85">
        <v>1</v>
      </c>
      <c r="C756" s="85" t="s">
        <v>295</v>
      </c>
      <c r="D756" s="86">
        <f>IF(B756=0,0,-1)</f>
        <v>-1</v>
      </c>
      <c r="F756" s="31" t="s">
        <v>12</v>
      </c>
    </row>
    <row r="757" spans="1:6">
      <c r="A757" s="81" t="s">
        <v>297</v>
      </c>
      <c r="B757" s="82">
        <v>0</v>
      </c>
      <c r="C757" s="82" t="s">
        <v>295</v>
      </c>
      <c r="D757" s="83">
        <f>IF(B757=0,0,-1)</f>
        <v>0</v>
      </c>
      <c r="F757" s="31" t="s">
        <v>299</v>
      </c>
    </row>
    <row r="758" spans="1:6">
      <c r="A758" s="84" t="s">
        <v>219</v>
      </c>
      <c r="B758" s="85">
        <v>1</v>
      </c>
      <c r="C758" s="85" t="s">
        <v>295</v>
      </c>
      <c r="D758" s="86">
        <f>IF(B758=0,0,LOOKUP(B758,Tables!$C$2:$C$21,Tables!$D$2:$D$21))</f>
        <v>1</v>
      </c>
      <c r="F758" s="31" t="s">
        <v>300</v>
      </c>
    </row>
    <row r="759" spans="1:6">
      <c r="A759" s="81" t="s">
        <v>266</v>
      </c>
      <c r="B759" s="82">
        <v>0</v>
      </c>
      <c r="C759" s="82" t="str">
        <f>IF(B759=0,"-",IF(B759=1,"Meter Radius","Meters Radius"))</f>
        <v>-</v>
      </c>
      <c r="D759" s="83">
        <f>IF(B759=0,0,IF(B758=0,LOOKUP(B759,Tables!E$2:E$21,Tables!F$2:F$21),"Cannot have both"))</f>
        <v>0</v>
      </c>
      <c r="F759" s="31" t="s">
        <v>177</v>
      </c>
    </row>
    <row r="760" spans="1:6">
      <c r="A760" s="84" t="s">
        <v>269</v>
      </c>
      <c r="B760" s="85" t="s">
        <v>271</v>
      </c>
      <c r="C760" s="85" t="s">
        <v>295</v>
      </c>
      <c r="D760" s="86">
        <f>IF(B760="Full",0,IF(B760="Partial",2,IF(B760="None",5,"ERROR!")))</f>
        <v>0</v>
      </c>
      <c r="F760" s="31" t="s">
        <v>328</v>
      </c>
    </row>
    <row r="761" spans="1:6">
      <c r="A761" s="81" t="s">
        <v>267</v>
      </c>
      <c r="B761" s="82">
        <v>10</v>
      </c>
      <c r="C761" s="82" t="str">
        <f>IF(B761=0,"-",IF(B761="Touch","-",IF(B761=1,"Meter","Meters")))</f>
        <v>Meters</v>
      </c>
      <c r="D761" s="83">
        <f>IF(B761="Touch",1,IF(B761="Self",1,LOOKUP(B761,Tables!$G$2:$G$21,Tables!$H$2:$H$21)))</f>
        <v>3</v>
      </c>
      <c r="F761" s="31" t="s">
        <v>321</v>
      </c>
    </row>
    <row r="762" spans="1:6">
      <c r="A762" s="84" t="s">
        <v>268</v>
      </c>
      <c r="B762" s="85">
        <v>1</v>
      </c>
      <c r="C762" s="85" t="s">
        <v>323</v>
      </c>
      <c r="D762" s="87">
        <f>IF(B762="Instantaneous",1,IF(B762="Permanent",14,IF(C762="Round",LOOKUP(B762,Tables!$J$2:$J$10,Tables!$K$2:$K$10),IF(C762="Minute",LOOKUP(B762,Tables!$J$11:$J$15,Tables!K$11:K$15),IF(C762="Hour",7,LOOKUP(C762,Tables!$I$16:$I$20,Tables!$K$16:$K$20))))))</f>
        <v>3</v>
      </c>
    </row>
    <row r="763" spans="1:6">
      <c r="A763" s="81" t="s">
        <v>250</v>
      </c>
      <c r="B763" s="82" t="str">
        <f>D751</f>
        <v>Mental/Communication</v>
      </c>
      <c r="C763" s="82" t="s">
        <v>295</v>
      </c>
      <c r="D763" s="83">
        <f>LOOKUP(B763,Tables!$N$2:$N$9,Tables!$O$2:$O$9)</f>
        <v>1</v>
      </c>
      <c r="F763" s="77" t="s">
        <v>287</v>
      </c>
    </row>
    <row r="764" spans="1:6">
      <c r="A764" s="84" t="s">
        <v>202</v>
      </c>
      <c r="B764" s="85" t="s">
        <v>407</v>
      </c>
      <c r="C764" s="85" t="s">
        <v>295</v>
      </c>
      <c r="D764" s="86">
        <f>LOOKUP(B764,Tables!$P$2:$P$5,Tables!$Q$2:$Q$5)</f>
        <v>-4</v>
      </c>
      <c r="F764" s="88" t="s">
        <v>407</v>
      </c>
    </row>
    <row r="765" spans="1:6" ht="13" thickBot="1">
      <c r="A765" s="89" t="s">
        <v>251</v>
      </c>
      <c r="B765" s="90">
        <v>5</v>
      </c>
      <c r="C765" s="90" t="str">
        <f>IF(SUM(B755:B757)&gt;0,"+"&amp;SUM(B755:B757),0)</f>
        <v>+2</v>
      </c>
      <c r="D765" s="91">
        <f>B765</f>
        <v>5</v>
      </c>
      <c r="F765" s="88" t="s">
        <v>338</v>
      </c>
    </row>
    <row r="766" spans="1:6">
      <c r="A766" s="73" t="s">
        <v>222</v>
      </c>
      <c r="B766" s="76"/>
      <c r="C766" s="76"/>
      <c r="D766" s="76">
        <f>IF(SUM(D754:D765)&lt;1,1,(SUM(D754:D765)))</f>
        <v>7</v>
      </c>
      <c r="F766" s="88" t="s">
        <v>166</v>
      </c>
    </row>
    <row r="767" spans="1:6">
      <c r="B767" s="75"/>
      <c r="C767" s="75"/>
      <c r="D767" s="75"/>
      <c r="E767" s="75"/>
      <c r="F767" s="31" t="s">
        <v>336</v>
      </c>
    </row>
    <row r="768" spans="1:6">
      <c r="A768" s="60" t="s">
        <v>221</v>
      </c>
      <c r="B768" s="92" t="str">
        <f>B765+C765&amp;"d6"</f>
        <v>7d6</v>
      </c>
      <c r="C768" s="60" t="s">
        <v>223</v>
      </c>
      <c r="D768" s="75"/>
      <c r="E768" s="75"/>
    </row>
    <row r="769" spans="1:7">
      <c r="A769" s="60" t="s">
        <v>332</v>
      </c>
      <c r="B769" s="92">
        <f t="shared" ref="B769:B770" si="22">IF(G769=0,1,G769)</f>
        <v>7</v>
      </c>
      <c r="C769" s="60" t="s">
        <v>204</v>
      </c>
      <c r="D769" s="75"/>
      <c r="E769" s="75"/>
      <c r="F769" s="93" t="s">
        <v>187</v>
      </c>
      <c r="G769" s="94">
        <f>IF(Calculator!$F$3&gt;0,LOOKUP(Calculator!$F$3,Tables!$R$2:R$21,Tables!$U$2:$U$21)+D766,LOOKUP(Calculator!$F$2,Tables!$R$2:$R$21,Tables!$U$2:$U$21)+D766)</f>
        <v>7</v>
      </c>
    </row>
    <row r="770" spans="1:7">
      <c r="A770" s="60" t="s">
        <v>188</v>
      </c>
      <c r="B770" s="92">
        <f t="shared" si="22"/>
        <v>7</v>
      </c>
      <c r="C770" s="60" t="s">
        <v>365</v>
      </c>
      <c r="D770" s="75"/>
      <c r="E770" s="75"/>
      <c r="F770" s="93" t="s">
        <v>189</v>
      </c>
      <c r="G770" s="94">
        <f>IF(Calculator!$F$3&gt;0,LOOKUP(Calculator!$F$3,Tables!$R$2:R$21,Tables!$S$2:$S$21)+D766,LOOKUP(Calculator!$F$2,Tables!$R$2:$R$21,Tables!$S$2:$S$21)+D766)</f>
        <v>7</v>
      </c>
    </row>
    <row r="771" spans="1:7">
      <c r="A771" s="60" t="s">
        <v>261</v>
      </c>
      <c r="B771" s="95">
        <f>ROUND(D766/5,0)</f>
        <v>1</v>
      </c>
      <c r="C771" s="60" t="s">
        <v>190</v>
      </c>
      <c r="D771" s="75"/>
      <c r="E771" s="75"/>
      <c r="G771" s="75"/>
    </row>
    <row r="772" spans="1:7">
      <c r="A772" s="60" t="s">
        <v>191</v>
      </c>
      <c r="B772" s="92">
        <f>IF(G772=0,1,G772)</f>
        <v>1</v>
      </c>
      <c r="C772" s="60" t="s">
        <v>363</v>
      </c>
      <c r="D772" s="75"/>
      <c r="E772" s="75"/>
      <c r="F772" s="93" t="s">
        <v>141</v>
      </c>
      <c r="G772" s="94">
        <f>IF(Calculator!$F$3&gt;0,LOOKUP(Calculator!$F$3,Tables!$R$2:$R$21,Tables!$T$2:$T$21)+B771,LOOKUP(Calculator!$F$2,Tables!$R$2:$R$21,Tables!$T$2:$T$21)+B771)</f>
        <v>1</v>
      </c>
    </row>
    <row r="773" spans="1:7">
      <c r="A773" s="60" t="s">
        <v>210</v>
      </c>
      <c r="B773" s="95" t="str">
        <f>B760</f>
        <v>Full</v>
      </c>
      <c r="C773" s="60" t="s">
        <v>240</v>
      </c>
    </row>
    <row r="774" spans="1:7">
      <c r="B774" s="96"/>
    </row>
    <row r="775" spans="1:7" ht="144" customHeight="1">
      <c r="A775" s="116" t="s">
        <v>36</v>
      </c>
      <c r="B775" s="116"/>
      <c r="C775" s="116"/>
      <c r="D775" s="116"/>
      <c r="E775" s="118"/>
    </row>
    <row r="776" spans="1:7">
      <c r="A776" s="73" t="s">
        <v>382</v>
      </c>
      <c r="B776" s="31" t="s">
        <v>327</v>
      </c>
      <c r="C776" s="74" t="s">
        <v>356</v>
      </c>
      <c r="D776" s="31" t="s">
        <v>144</v>
      </c>
    </row>
    <row r="777" spans="1:7">
      <c r="B777" s="75"/>
      <c r="C777" s="75"/>
      <c r="D777" s="75"/>
    </row>
    <row r="778" spans="1:7" ht="13" thickBot="1">
      <c r="A778" s="73" t="s">
        <v>358</v>
      </c>
      <c r="B778" s="76" t="s">
        <v>359</v>
      </c>
      <c r="C778" s="76" t="s">
        <v>205</v>
      </c>
      <c r="D778" s="76" t="s">
        <v>316</v>
      </c>
      <c r="F778" s="77" t="s">
        <v>317</v>
      </c>
    </row>
    <row r="779" spans="1:7">
      <c r="A779" s="78" t="s">
        <v>357</v>
      </c>
      <c r="B779" s="79" t="s">
        <v>206</v>
      </c>
      <c r="C779" s="79" t="s">
        <v>295</v>
      </c>
      <c r="D779" s="80">
        <f>IF(B779=0,0,LOOKUP(B779,Tables!A$2:A$4,Tables!B$2:B$4))</f>
        <v>0</v>
      </c>
      <c r="F779" s="31" t="s">
        <v>180</v>
      </c>
    </row>
    <row r="780" spans="1:7">
      <c r="A780" s="81" t="s">
        <v>294</v>
      </c>
      <c r="B780" s="82">
        <v>1</v>
      </c>
      <c r="C780" s="82" t="s">
        <v>212</v>
      </c>
      <c r="D780" s="83">
        <f>IF(B780=0,0,-1)</f>
        <v>-1</v>
      </c>
      <c r="F780" s="31" t="s">
        <v>298</v>
      </c>
    </row>
    <row r="781" spans="1:7">
      <c r="A781" s="84" t="s">
        <v>296</v>
      </c>
      <c r="B781" s="85">
        <v>1</v>
      </c>
      <c r="C781" s="85" t="s">
        <v>295</v>
      </c>
      <c r="D781" s="86">
        <f>IF(B781=0,0,-1)</f>
        <v>-1</v>
      </c>
      <c r="F781" s="31" t="s">
        <v>12</v>
      </c>
    </row>
    <row r="782" spans="1:7">
      <c r="A782" s="81" t="s">
        <v>297</v>
      </c>
      <c r="B782" s="82">
        <v>0</v>
      </c>
      <c r="C782" s="82" t="s">
        <v>295</v>
      </c>
      <c r="D782" s="83">
        <f>IF(B782=0,0,-1)</f>
        <v>0</v>
      </c>
      <c r="F782" s="31" t="s">
        <v>299</v>
      </c>
    </row>
    <row r="783" spans="1:7">
      <c r="A783" s="84" t="s">
        <v>219</v>
      </c>
      <c r="B783" s="85">
        <v>1</v>
      </c>
      <c r="C783" s="85" t="s">
        <v>295</v>
      </c>
      <c r="D783" s="86">
        <f>IF(B783=0,0,LOOKUP(B783,Tables!$C$2:$C$21,Tables!$D$2:$D$21))</f>
        <v>1</v>
      </c>
      <c r="F783" s="31" t="s">
        <v>300</v>
      </c>
    </row>
    <row r="784" spans="1:7">
      <c r="A784" s="81" t="s">
        <v>266</v>
      </c>
      <c r="B784" s="82">
        <v>0</v>
      </c>
      <c r="C784" s="82" t="str">
        <f>IF(B784=0,"-",IF(B784=1,"Meter Radius","Meters Radius"))</f>
        <v>-</v>
      </c>
      <c r="D784" s="83">
        <f>IF(B784=0,0,IF(B783=0,LOOKUP(B784,Tables!E$2:E$21,Tables!F$2:F$21),"Cannot have both"))</f>
        <v>0</v>
      </c>
      <c r="F784" s="31" t="s">
        <v>177</v>
      </c>
    </row>
    <row r="785" spans="1:7">
      <c r="A785" s="84" t="s">
        <v>269</v>
      </c>
      <c r="B785" s="85" t="s">
        <v>271</v>
      </c>
      <c r="C785" s="85" t="s">
        <v>295</v>
      </c>
      <c r="D785" s="86">
        <f>IF(B785="Full",0,IF(B785="Partial",2,IF(B785="None",5,"ERROR!")))</f>
        <v>0</v>
      </c>
      <c r="F785" s="31" t="s">
        <v>328</v>
      </c>
    </row>
    <row r="786" spans="1:7">
      <c r="A786" s="81" t="s">
        <v>267</v>
      </c>
      <c r="B786" s="82">
        <v>10</v>
      </c>
      <c r="C786" s="82" t="str">
        <f>IF(B786=0,"-",IF(B786="Touch","-",IF(B786=1,"Meter","Meters")))</f>
        <v>Meters</v>
      </c>
      <c r="D786" s="83">
        <f>IF(B786="Touch",1,IF(B786="Self",1,LOOKUP(B786,Tables!$G$2:$G$21,Tables!$H$2:$H$21)))</f>
        <v>3</v>
      </c>
      <c r="F786" s="31" t="s">
        <v>321</v>
      </c>
    </row>
    <row r="787" spans="1:7">
      <c r="A787" s="84" t="s">
        <v>268</v>
      </c>
      <c r="B787" s="85">
        <v>5</v>
      </c>
      <c r="C787" s="85" t="s">
        <v>323</v>
      </c>
      <c r="D787" s="87">
        <f>IF(B787="Instantaneous",1,IF(B787="Permanent",14,IF(C787="Round",LOOKUP(B787,Tables!$J$2:$J$10,Tables!$K$2:$K$10),IF(C787="Minute",LOOKUP(B787,Tables!$J$11:$J$15,Tables!K$11:K$15),IF(C787="Hour",7,LOOKUP(C787,Tables!$I$16:$I$20,Tables!$K$16:$K$20))))))</f>
        <v>4</v>
      </c>
    </row>
    <row r="788" spans="1:7">
      <c r="A788" s="81" t="s">
        <v>250</v>
      </c>
      <c r="B788" s="82" t="str">
        <f>D776</f>
        <v>Mental/Communication</v>
      </c>
      <c r="C788" s="82" t="s">
        <v>295</v>
      </c>
      <c r="D788" s="83">
        <f>LOOKUP(B788,Tables!$N$2:$N$9,Tables!$O$2:$O$9)</f>
        <v>1</v>
      </c>
      <c r="F788" s="77" t="s">
        <v>287</v>
      </c>
    </row>
    <row r="789" spans="1:7">
      <c r="A789" s="84" t="s">
        <v>202</v>
      </c>
      <c r="B789" s="85" t="s">
        <v>407</v>
      </c>
      <c r="C789" s="85" t="s">
        <v>295</v>
      </c>
      <c r="D789" s="86">
        <f>LOOKUP(B789,Tables!$P$2:$P$5,Tables!$Q$2:$Q$5)</f>
        <v>-4</v>
      </c>
      <c r="F789" s="88" t="s">
        <v>407</v>
      </c>
    </row>
    <row r="790" spans="1:7" ht="13" thickBot="1">
      <c r="A790" s="89" t="s">
        <v>251</v>
      </c>
      <c r="B790" s="90">
        <v>5</v>
      </c>
      <c r="C790" s="90" t="str">
        <f>IF(SUM(B780:B782)&gt;0,"+"&amp;SUM(B780:B782),0)</f>
        <v>+2</v>
      </c>
      <c r="D790" s="91">
        <f>B790</f>
        <v>5</v>
      </c>
      <c r="F790" s="88" t="s">
        <v>338</v>
      </c>
    </row>
    <row r="791" spans="1:7">
      <c r="A791" s="73" t="s">
        <v>222</v>
      </c>
      <c r="B791" s="76"/>
      <c r="C791" s="76"/>
      <c r="D791" s="76">
        <f>IF(SUM(D779:D790)&lt;1,1,(SUM(D779:D790)))</f>
        <v>8</v>
      </c>
      <c r="F791" s="88" t="s">
        <v>166</v>
      </c>
    </row>
    <row r="792" spans="1:7">
      <c r="B792" s="75"/>
      <c r="C792" s="75"/>
      <c r="D792" s="75"/>
      <c r="E792" s="75"/>
      <c r="F792" s="31" t="s">
        <v>336</v>
      </c>
    </row>
    <row r="793" spans="1:7">
      <c r="A793" s="60" t="s">
        <v>221</v>
      </c>
      <c r="B793" s="92" t="str">
        <f>B790+C790&amp;"d6"</f>
        <v>7d6</v>
      </c>
      <c r="C793" s="60" t="s">
        <v>223</v>
      </c>
      <c r="D793" s="75"/>
      <c r="E793" s="75"/>
    </row>
    <row r="794" spans="1:7">
      <c r="A794" s="60" t="s">
        <v>332</v>
      </c>
      <c r="B794" s="92">
        <f t="shared" ref="B794:B795" si="23">IF(G794=0,1,G794)</f>
        <v>8</v>
      </c>
      <c r="C794" s="60" t="s">
        <v>204</v>
      </c>
      <c r="D794" s="75"/>
      <c r="E794" s="75"/>
      <c r="F794" s="93" t="s">
        <v>187</v>
      </c>
      <c r="G794" s="94">
        <f>IF(Calculator!$F$3&gt;0,LOOKUP(Calculator!$F$3,Tables!$R$2:R$21,Tables!$U$2:$U$21)+D791,LOOKUP(Calculator!$F$2,Tables!$R$2:$R$21,Tables!$U$2:$U$21)+D791)</f>
        <v>8</v>
      </c>
    </row>
    <row r="795" spans="1:7">
      <c r="A795" s="60" t="s">
        <v>188</v>
      </c>
      <c r="B795" s="92">
        <f t="shared" si="23"/>
        <v>8</v>
      </c>
      <c r="C795" s="60" t="s">
        <v>365</v>
      </c>
      <c r="D795" s="75"/>
      <c r="E795" s="75"/>
      <c r="F795" s="93" t="s">
        <v>189</v>
      </c>
      <c r="G795" s="94">
        <f>IF(Calculator!$F$3&gt;0,LOOKUP(Calculator!$F$3,Tables!$R$2:R$21,Tables!$S$2:$S$21)+D791,LOOKUP(Calculator!$F$2,Tables!$R$2:$R$21,Tables!$S$2:$S$21)+D791)</f>
        <v>8</v>
      </c>
    </row>
    <row r="796" spans="1:7">
      <c r="A796" s="60" t="s">
        <v>261</v>
      </c>
      <c r="B796" s="95">
        <f>ROUND(D791/5,0)</f>
        <v>2</v>
      </c>
      <c r="C796" s="60" t="s">
        <v>190</v>
      </c>
      <c r="D796" s="75"/>
      <c r="E796" s="75"/>
      <c r="G796" s="75"/>
    </row>
    <row r="797" spans="1:7">
      <c r="A797" s="60" t="s">
        <v>191</v>
      </c>
      <c r="B797" s="92">
        <f>IF(G797=0,1,G797)</f>
        <v>2</v>
      </c>
      <c r="C797" s="60" t="s">
        <v>363</v>
      </c>
      <c r="D797" s="75"/>
      <c r="E797" s="75"/>
      <c r="F797" s="93" t="s">
        <v>141</v>
      </c>
      <c r="G797" s="94">
        <f>IF(Calculator!$F$3&gt;0,LOOKUP(Calculator!$F$3,Tables!$R$2:$R$21,Tables!$T$2:$T$21)+B796,LOOKUP(Calculator!$F$2,Tables!$R$2:$R$21,Tables!$T$2:$T$21)+B796)</f>
        <v>2</v>
      </c>
    </row>
    <row r="798" spans="1:7">
      <c r="A798" s="60" t="s">
        <v>210</v>
      </c>
      <c r="B798" s="95" t="str">
        <f>B785</f>
        <v>Full</v>
      </c>
      <c r="C798" s="60" t="s">
        <v>240</v>
      </c>
    </row>
    <row r="799" spans="1:7">
      <c r="B799" s="96"/>
    </row>
    <row r="800" spans="1:7" ht="144" customHeight="1">
      <c r="A800" s="116" t="s">
        <v>34</v>
      </c>
      <c r="B800" s="116"/>
      <c r="C800" s="116"/>
      <c r="D800" s="116"/>
      <c r="E800" s="118"/>
    </row>
    <row r="801" spans="1:6">
      <c r="A801" s="73" t="s">
        <v>382</v>
      </c>
      <c r="B801" s="31" t="s">
        <v>308</v>
      </c>
      <c r="C801" s="74" t="s">
        <v>356</v>
      </c>
      <c r="D801" s="31" t="s">
        <v>232</v>
      </c>
    </row>
    <row r="802" spans="1:6">
      <c r="B802" s="75"/>
      <c r="C802" s="75"/>
      <c r="D802" s="75"/>
    </row>
    <row r="803" spans="1:6" ht="13" thickBot="1">
      <c r="A803" s="73" t="s">
        <v>358</v>
      </c>
      <c r="B803" s="76" t="s">
        <v>359</v>
      </c>
      <c r="C803" s="76" t="s">
        <v>205</v>
      </c>
      <c r="D803" s="76" t="s">
        <v>316</v>
      </c>
      <c r="F803" s="77" t="s">
        <v>317</v>
      </c>
    </row>
    <row r="804" spans="1:6">
      <c r="A804" s="78" t="s">
        <v>357</v>
      </c>
      <c r="B804" s="79" t="s">
        <v>206</v>
      </c>
      <c r="C804" s="79" t="s">
        <v>295</v>
      </c>
      <c r="D804" s="80">
        <f>IF(B804=0,0,LOOKUP(B804,Tables!A$2:A$4,Tables!B$2:B$4))</f>
        <v>0</v>
      </c>
      <c r="F804" s="31" t="s">
        <v>180</v>
      </c>
    </row>
    <row r="805" spans="1:6">
      <c r="A805" s="81" t="s">
        <v>294</v>
      </c>
      <c r="B805" s="82">
        <v>1</v>
      </c>
      <c r="C805" s="82" t="s">
        <v>212</v>
      </c>
      <c r="D805" s="83">
        <f>IF(B805=0,0,-1)</f>
        <v>-1</v>
      </c>
      <c r="F805" s="31" t="s">
        <v>298</v>
      </c>
    </row>
    <row r="806" spans="1:6">
      <c r="A806" s="84" t="s">
        <v>296</v>
      </c>
      <c r="B806" s="85">
        <v>1</v>
      </c>
      <c r="C806" s="85" t="s">
        <v>295</v>
      </c>
      <c r="D806" s="86">
        <f>IF(B806=0,0,-1)</f>
        <v>-1</v>
      </c>
      <c r="F806" s="31" t="s">
        <v>12</v>
      </c>
    </row>
    <row r="807" spans="1:6">
      <c r="A807" s="81" t="s">
        <v>297</v>
      </c>
      <c r="B807" s="82">
        <v>0</v>
      </c>
      <c r="C807" s="82" t="s">
        <v>295</v>
      </c>
      <c r="D807" s="83">
        <f>IF(B807=0,0,-1)</f>
        <v>0</v>
      </c>
      <c r="F807" s="31" t="s">
        <v>299</v>
      </c>
    </row>
    <row r="808" spans="1:6">
      <c r="A808" s="84" t="s">
        <v>219</v>
      </c>
      <c r="B808" s="85">
        <v>0</v>
      </c>
      <c r="C808" s="85" t="s">
        <v>295</v>
      </c>
      <c r="D808" s="86">
        <f>IF(B808=0,0,LOOKUP(B808,Tables!$C$2:$C$21,Tables!$D$2:$D$21))</f>
        <v>0</v>
      </c>
      <c r="F808" s="31" t="s">
        <v>300</v>
      </c>
    </row>
    <row r="809" spans="1:6">
      <c r="A809" s="81" t="s">
        <v>266</v>
      </c>
      <c r="B809" s="82">
        <v>2</v>
      </c>
      <c r="C809" s="82" t="str">
        <f>IF(B809=0,"-",IF(B809=1,"Meter Radius","Meters Radius"))</f>
        <v>Meters Radius</v>
      </c>
      <c r="D809" s="83">
        <f>IF(B809=0,0,IF(B808=0,LOOKUP(B809,Tables!E$2:E$21,Tables!F$2:F$21),"Cannot have both"))</f>
        <v>2</v>
      </c>
      <c r="F809" s="31" t="s">
        <v>177</v>
      </c>
    </row>
    <row r="810" spans="1:6">
      <c r="A810" s="84" t="s">
        <v>269</v>
      </c>
      <c r="B810" s="85" t="s">
        <v>273</v>
      </c>
      <c r="C810" s="85" t="s">
        <v>295</v>
      </c>
      <c r="D810" s="86">
        <f>IF(B810="Full",0,IF(B810="Partial",2,IF(B810="None",5,"ERROR!")))</f>
        <v>5</v>
      </c>
      <c r="F810" s="31" t="s">
        <v>329</v>
      </c>
    </row>
    <row r="811" spans="1:6">
      <c r="A811" s="81" t="s">
        <v>267</v>
      </c>
      <c r="B811" s="82" t="s">
        <v>282</v>
      </c>
      <c r="C811" s="82" t="str">
        <f>IF(B811=0,"-",IF(B811="Touch","-",IF(B811=1,"Meter","Meters")))</f>
        <v>-</v>
      </c>
      <c r="D811" s="83">
        <f>IF(B811="Touch",1,IF(B811="Self",1,LOOKUP(B811,Tables!$G$2:$G$21,Tables!$H$2:$H$21)))</f>
        <v>1</v>
      </c>
      <c r="F811" s="31" t="s">
        <v>163</v>
      </c>
    </row>
    <row r="812" spans="1:6">
      <c r="A812" s="84" t="s">
        <v>268</v>
      </c>
      <c r="B812" s="85">
        <v>1</v>
      </c>
      <c r="C812" s="85" t="s">
        <v>323</v>
      </c>
      <c r="D812" s="87">
        <f>IF(B812="Instantaneous",1,IF(B812="Permanent",14,IF(C812="Round",LOOKUP(B812,Tables!$J$2:$J$10,Tables!$K$2:$K$10),IF(C812="Minute",LOOKUP(B812,Tables!$J$11:$J$15,Tables!K$11:K$15),IF(C812="Hour",7,LOOKUP(C812,Tables!$I$16:$I$20,Tables!$K$16:$K$20))))))</f>
        <v>3</v>
      </c>
    </row>
    <row r="813" spans="1:6">
      <c r="A813" s="81" t="s">
        <v>250</v>
      </c>
      <c r="B813" s="82" t="str">
        <f>D801</f>
        <v>Physical</v>
      </c>
      <c r="C813" s="82" t="s">
        <v>295</v>
      </c>
      <c r="D813" s="83">
        <f>LOOKUP(B813,Tables!$N$2:$N$9,Tables!$O$2:$O$9)</f>
        <v>3</v>
      </c>
      <c r="F813" s="77" t="s">
        <v>287</v>
      </c>
    </row>
    <row r="814" spans="1:6">
      <c r="A814" s="84" t="s">
        <v>202</v>
      </c>
      <c r="B814" s="85" t="s">
        <v>407</v>
      </c>
      <c r="C814" s="85" t="s">
        <v>295</v>
      </c>
      <c r="D814" s="86">
        <f>LOOKUP(B814,Tables!$P$2:$P$5,Tables!$Q$2:$Q$5)</f>
        <v>-4</v>
      </c>
      <c r="F814" s="88" t="s">
        <v>407</v>
      </c>
    </row>
    <row r="815" spans="1:6" ht="13" thickBot="1">
      <c r="A815" s="89" t="s">
        <v>251</v>
      </c>
      <c r="B815" s="90">
        <v>5</v>
      </c>
      <c r="C815" s="90" t="str">
        <f>IF(SUM(B805:B807)&gt;0,"+"&amp;SUM(B805:B807),0)</f>
        <v>+2</v>
      </c>
      <c r="D815" s="91">
        <f>B815</f>
        <v>5</v>
      </c>
      <c r="F815" s="88" t="s">
        <v>338</v>
      </c>
    </row>
    <row r="816" spans="1:6">
      <c r="A816" s="73" t="s">
        <v>222</v>
      </c>
      <c r="B816" s="76"/>
      <c r="C816" s="76"/>
      <c r="D816" s="76">
        <f>IF(SUM(D804:D815)&lt;1,1,(SUM(D804:D815)))</f>
        <v>13</v>
      </c>
      <c r="F816" s="88" t="s">
        <v>166</v>
      </c>
    </row>
    <row r="817" spans="1:7">
      <c r="B817" s="75"/>
      <c r="C817" s="75"/>
      <c r="D817" s="75"/>
      <c r="E817" s="75"/>
      <c r="F817" s="31" t="s">
        <v>336</v>
      </c>
    </row>
    <row r="818" spans="1:7">
      <c r="A818" s="60" t="s">
        <v>221</v>
      </c>
      <c r="B818" s="92" t="str">
        <f>B815+C815&amp;"d6"</f>
        <v>7d6</v>
      </c>
      <c r="C818" s="60" t="s">
        <v>223</v>
      </c>
      <c r="D818" s="75"/>
      <c r="E818" s="75"/>
    </row>
    <row r="819" spans="1:7">
      <c r="A819" s="60" t="s">
        <v>332</v>
      </c>
      <c r="B819" s="92">
        <f t="shared" ref="B819:B820" si="24">IF(G819=0,1,G819)</f>
        <v>13</v>
      </c>
      <c r="C819" s="60" t="s">
        <v>204</v>
      </c>
      <c r="D819" s="75"/>
      <c r="E819" s="75"/>
      <c r="F819" s="93" t="s">
        <v>187</v>
      </c>
      <c r="G819" s="94">
        <f>IF(Calculator!$F$3&gt;0,LOOKUP(Calculator!$F$3,Tables!$R$2:R$21,Tables!$U$2:$U$21)+D816,LOOKUP(Calculator!$F$2,Tables!$R$2:$R$21,Tables!$U$2:$U$21)+D816)</f>
        <v>13</v>
      </c>
    </row>
    <row r="820" spans="1:7">
      <c r="A820" s="60" t="s">
        <v>188</v>
      </c>
      <c r="B820" s="92">
        <f t="shared" si="24"/>
        <v>13</v>
      </c>
      <c r="C820" s="60" t="s">
        <v>365</v>
      </c>
      <c r="D820" s="75"/>
      <c r="E820" s="75"/>
      <c r="F820" s="93" t="s">
        <v>189</v>
      </c>
      <c r="G820" s="94">
        <f>IF(Calculator!$F$3&gt;0,LOOKUP(Calculator!$F$3,Tables!$R$2:R$21,Tables!$S$2:$S$21)+D816,LOOKUP(Calculator!$F$2,Tables!$R$2:$R$21,Tables!$S$2:$S$21)+D816)</f>
        <v>13</v>
      </c>
    </row>
    <row r="821" spans="1:7">
      <c r="A821" s="60" t="s">
        <v>261</v>
      </c>
      <c r="B821" s="95">
        <f>ROUND(D816/5,0)</f>
        <v>3</v>
      </c>
      <c r="C821" s="60" t="s">
        <v>190</v>
      </c>
      <c r="D821" s="75"/>
      <c r="E821" s="75"/>
      <c r="G821" s="75"/>
    </row>
    <row r="822" spans="1:7">
      <c r="A822" s="60" t="s">
        <v>191</v>
      </c>
      <c r="B822" s="92">
        <f>IF(G822=0,1,G822)</f>
        <v>3</v>
      </c>
      <c r="C822" s="60" t="s">
        <v>363</v>
      </c>
      <c r="D822" s="75"/>
      <c r="E822" s="75"/>
      <c r="F822" s="93" t="s">
        <v>141</v>
      </c>
      <c r="G822" s="94">
        <f>IF(Calculator!$F$3&gt;0,LOOKUP(Calculator!$F$3,Tables!$R$2:$R$21,Tables!$T$2:$T$21)+B821,LOOKUP(Calculator!$F$2,Tables!$R$2:$R$21,Tables!$T$2:$T$21)+B821)</f>
        <v>3</v>
      </c>
    </row>
    <row r="823" spans="1:7">
      <c r="A823" s="60" t="s">
        <v>210</v>
      </c>
      <c r="B823" s="95" t="str">
        <f>B810</f>
        <v>None</v>
      </c>
      <c r="C823" s="60" t="s">
        <v>240</v>
      </c>
    </row>
    <row r="824" spans="1:7">
      <c r="B824" s="96"/>
    </row>
    <row r="825" spans="1:7" ht="144" customHeight="1">
      <c r="A825" s="116" t="s">
        <v>444</v>
      </c>
      <c r="B825" s="116"/>
      <c r="C825" s="116"/>
      <c r="D825" s="116"/>
      <c r="E825" s="118"/>
    </row>
    <row r="826" spans="1:7">
      <c r="A826" s="73" t="s">
        <v>382</v>
      </c>
      <c r="B826" s="60" t="s">
        <v>289</v>
      </c>
      <c r="C826" s="74" t="s">
        <v>356</v>
      </c>
      <c r="D826" s="60" t="s">
        <v>144</v>
      </c>
    </row>
    <row r="827" spans="1:7">
      <c r="B827" s="75"/>
      <c r="C827" s="75"/>
      <c r="D827" s="75"/>
    </row>
    <row r="828" spans="1:7" ht="13" thickBot="1">
      <c r="A828" s="73" t="s">
        <v>358</v>
      </c>
      <c r="B828" s="76" t="s">
        <v>359</v>
      </c>
      <c r="C828" s="76" t="s">
        <v>205</v>
      </c>
      <c r="D828" s="76" t="s">
        <v>316</v>
      </c>
      <c r="F828" s="77" t="s">
        <v>317</v>
      </c>
    </row>
    <row r="829" spans="1:7">
      <c r="A829" s="78" t="s">
        <v>357</v>
      </c>
      <c r="B829" s="79" t="s">
        <v>230</v>
      </c>
      <c r="C829" s="79" t="s">
        <v>295</v>
      </c>
      <c r="D829" s="80">
        <f>IF(B829=0,0,LOOKUP(B829,Tables!A$2:A$4,Tables!B$2:B$4))</f>
        <v>0</v>
      </c>
      <c r="F829" s="31" t="s">
        <v>180</v>
      </c>
    </row>
    <row r="830" spans="1:7">
      <c r="A830" s="81" t="s">
        <v>294</v>
      </c>
      <c r="B830" s="82">
        <v>1</v>
      </c>
      <c r="C830" s="82" t="s">
        <v>212</v>
      </c>
      <c r="D830" s="83">
        <f>IF(B830=0,0,-1)</f>
        <v>-1</v>
      </c>
      <c r="F830" s="31" t="s">
        <v>298</v>
      </c>
    </row>
    <row r="831" spans="1:7">
      <c r="A831" s="84" t="s">
        <v>296</v>
      </c>
      <c r="B831" s="85">
        <v>1</v>
      </c>
      <c r="C831" s="85" t="s">
        <v>295</v>
      </c>
      <c r="D831" s="86">
        <f>IF(B831=0,0,-1)</f>
        <v>-1</v>
      </c>
      <c r="F831" s="31" t="s">
        <v>12</v>
      </c>
    </row>
    <row r="832" spans="1:7">
      <c r="A832" s="81" t="s">
        <v>297</v>
      </c>
      <c r="B832" s="82">
        <v>0</v>
      </c>
      <c r="C832" s="82" t="s">
        <v>295</v>
      </c>
      <c r="D832" s="83">
        <f>IF(B832=0,0,-1)</f>
        <v>0</v>
      </c>
      <c r="F832" s="31" t="s">
        <v>299</v>
      </c>
    </row>
    <row r="833" spans="1:7">
      <c r="A833" s="84" t="s">
        <v>219</v>
      </c>
      <c r="B833" s="85">
        <v>1</v>
      </c>
      <c r="C833" s="85" t="s">
        <v>295</v>
      </c>
      <c r="D833" s="86">
        <f>IF(B833=0,0,LOOKUP(B833,Tables!$C$2:$C$21,Tables!$D$2:$D$21))</f>
        <v>1</v>
      </c>
      <c r="F833" s="31" t="s">
        <v>300</v>
      </c>
    </row>
    <row r="834" spans="1:7">
      <c r="A834" s="81" t="s">
        <v>266</v>
      </c>
      <c r="B834" s="82">
        <v>0</v>
      </c>
      <c r="C834" s="82" t="str">
        <f>IF(B834=0,"-",IF(B834=1,"Meter Radius","Meters Radius"))</f>
        <v>-</v>
      </c>
      <c r="D834" s="83">
        <f>IF(B834=0,0,IF(B833=0,LOOKUP(B834,Tables!E$2:E$21,Tables!F$2:F$21),"Cannot have both"))</f>
        <v>0</v>
      </c>
      <c r="F834" s="31" t="s">
        <v>177</v>
      </c>
    </row>
    <row r="835" spans="1:7">
      <c r="A835" s="84" t="s">
        <v>269</v>
      </c>
      <c r="B835" s="85" t="s">
        <v>381</v>
      </c>
      <c r="C835" s="85" t="s">
        <v>295</v>
      </c>
      <c r="D835" s="86">
        <f>IF(B835="Full",0,IF(B835="Partial",2,IF(B835="None",5,"ERROR!")))</f>
        <v>0</v>
      </c>
      <c r="F835" s="31" t="s">
        <v>149</v>
      </c>
    </row>
    <row r="836" spans="1:7">
      <c r="A836" s="81" t="s">
        <v>267</v>
      </c>
      <c r="B836" s="82">
        <v>10</v>
      </c>
      <c r="C836" s="82" t="str">
        <f>IF(B836=0,"-",IF(B836="Touch","-",IF(B836=1,"Meter","Meters")))</f>
        <v>Meters</v>
      </c>
      <c r="D836" s="83">
        <f>IF(B836="Touch",1,IF(B836="Self",1,LOOKUP(B836,Tables!$G$2:$G$21,Tables!$H$2:$H$21)))</f>
        <v>3</v>
      </c>
      <c r="F836" s="31" t="s">
        <v>321</v>
      </c>
    </row>
    <row r="837" spans="1:7">
      <c r="A837" s="84" t="s">
        <v>268</v>
      </c>
      <c r="B837" s="85">
        <v>10</v>
      </c>
      <c r="C837" s="85" t="s">
        <v>323</v>
      </c>
      <c r="D837" s="87">
        <f>IF(B837="Instantaneous",1,IF(B837="Permanent",14,IF(C837="Round",LOOKUP(B837,Tables!$J$2:$J$10,Tables!$K$2:$K$10),IF(C837="Minute",LOOKUP(B837,Tables!$J$11:$J$15,Tables!K$11:K$15),IF(C837="Hour",7,LOOKUP(C837,Tables!$I$16:$I$20,Tables!$K$16:$K$20))))))</f>
        <v>4</v>
      </c>
    </row>
    <row r="838" spans="1:7">
      <c r="A838" s="81" t="s">
        <v>250</v>
      </c>
      <c r="B838" s="82" t="str">
        <f>D826</f>
        <v>Mental/Communication</v>
      </c>
      <c r="C838" s="82" t="s">
        <v>295</v>
      </c>
      <c r="D838" s="83">
        <f>LOOKUP(B838,Tables!$N$2:$N$9,Tables!$O$2:$O$9)</f>
        <v>1</v>
      </c>
      <c r="F838" s="77" t="s">
        <v>287</v>
      </c>
    </row>
    <row r="839" spans="1:7">
      <c r="A839" s="84" t="s">
        <v>202</v>
      </c>
      <c r="B839" s="85" t="s">
        <v>407</v>
      </c>
      <c r="C839" s="85" t="s">
        <v>295</v>
      </c>
      <c r="D839" s="86">
        <f>LOOKUP(B839,Tables!$P$2:$P$5,Tables!$Q$2:$Q$5)</f>
        <v>-4</v>
      </c>
      <c r="F839" s="88" t="s">
        <v>407</v>
      </c>
    </row>
    <row r="840" spans="1:7" ht="13" thickBot="1">
      <c r="A840" s="89" t="s">
        <v>251</v>
      </c>
      <c r="B840" s="90">
        <v>4</v>
      </c>
      <c r="C840" s="90" t="str">
        <f>IF(SUM(B830:B832)&gt;0,"+"&amp;SUM(B830:B832),0)</f>
        <v>+2</v>
      </c>
      <c r="D840" s="91">
        <f>B840</f>
        <v>4</v>
      </c>
      <c r="F840" s="88" t="s">
        <v>338</v>
      </c>
    </row>
    <row r="841" spans="1:7">
      <c r="A841" s="73" t="s">
        <v>222</v>
      </c>
      <c r="B841" s="76"/>
      <c r="C841" s="76"/>
      <c r="D841" s="76">
        <f>IF(SUM(D829:D840)&lt;1,1,(SUM(D829:D840)))</f>
        <v>7</v>
      </c>
      <c r="F841" s="88" t="s">
        <v>166</v>
      </c>
    </row>
    <row r="842" spans="1:7">
      <c r="B842" s="75"/>
      <c r="C842" s="75"/>
      <c r="D842" s="75"/>
      <c r="E842" s="75"/>
      <c r="F842" s="31" t="s">
        <v>336</v>
      </c>
    </row>
    <row r="843" spans="1:7">
      <c r="A843" s="60" t="s">
        <v>221</v>
      </c>
      <c r="B843" s="92" t="str">
        <f>B840+C840&amp;"d6"</f>
        <v>6d6</v>
      </c>
      <c r="C843" s="60" t="s">
        <v>223</v>
      </c>
      <c r="D843" s="75"/>
      <c r="E843" s="75"/>
    </row>
    <row r="844" spans="1:7">
      <c r="A844" s="60" t="s">
        <v>332</v>
      </c>
      <c r="B844" s="92">
        <f t="shared" ref="B844:B845" si="25">IF(G844=0,1,G844)</f>
        <v>7</v>
      </c>
      <c r="C844" s="60" t="s">
        <v>204</v>
      </c>
      <c r="D844" s="75"/>
      <c r="E844" s="75"/>
      <c r="F844" s="93" t="s">
        <v>187</v>
      </c>
      <c r="G844" s="94">
        <f>IF(Calculator!$F$3&gt;0,LOOKUP(Calculator!$F$3,Tables!$R$2:R$21,Tables!$U$2:$U$21)+D841,LOOKUP(Calculator!$F$2,Tables!$R$2:$R$21,Tables!$U$2:$U$21)+D841)</f>
        <v>7</v>
      </c>
    </row>
    <row r="845" spans="1:7">
      <c r="A845" s="60" t="s">
        <v>188</v>
      </c>
      <c r="B845" s="92">
        <f t="shared" si="25"/>
        <v>7</v>
      </c>
      <c r="C845" s="60" t="s">
        <v>365</v>
      </c>
      <c r="D845" s="75"/>
      <c r="E845" s="75"/>
      <c r="F845" s="93" t="s">
        <v>189</v>
      </c>
      <c r="G845" s="94">
        <f>IF(Calculator!$F$3&gt;0,LOOKUP(Calculator!$F$3,Tables!$R$2:R$21,Tables!$S$2:$S$21)+D841,LOOKUP(Calculator!$F$2,Tables!$R$2:$R$21,Tables!$S$2:$S$21)+D841)</f>
        <v>7</v>
      </c>
    </row>
    <row r="846" spans="1:7">
      <c r="A846" s="60" t="s">
        <v>261</v>
      </c>
      <c r="B846" s="95">
        <f>ROUND(D841/5,0)</f>
        <v>1</v>
      </c>
      <c r="C846" s="60" t="s">
        <v>190</v>
      </c>
      <c r="D846" s="75"/>
      <c r="E846" s="75"/>
      <c r="G846" s="75"/>
    </row>
    <row r="847" spans="1:7">
      <c r="A847" s="60" t="s">
        <v>191</v>
      </c>
      <c r="B847" s="92">
        <f>IF(G847=0,1,G847)</f>
        <v>1</v>
      </c>
      <c r="C847" s="60" t="s">
        <v>363</v>
      </c>
      <c r="D847" s="75"/>
      <c r="E847" s="75"/>
      <c r="F847" s="93" t="s">
        <v>141</v>
      </c>
      <c r="G847" s="94">
        <f>IF(Calculator!$F$3&gt;0,LOOKUP(Calculator!$F$3,Tables!$R$2:$R$21,Tables!$T$2:$T$21)+B846,LOOKUP(Calculator!$F$2,Tables!$R$2:$R$21,Tables!$T$2:$T$21)+B846)</f>
        <v>1</v>
      </c>
    </row>
    <row r="848" spans="1:7">
      <c r="A848" s="60" t="s">
        <v>210</v>
      </c>
      <c r="B848" s="95" t="str">
        <f>B835</f>
        <v>Full</v>
      </c>
      <c r="C848" s="60" t="s">
        <v>240</v>
      </c>
    </row>
    <row r="849" spans="1:6">
      <c r="B849" s="96"/>
    </row>
    <row r="850" spans="1:6" ht="144" customHeight="1">
      <c r="A850" s="116" t="s">
        <v>33</v>
      </c>
      <c r="B850" s="116"/>
      <c r="C850" s="116"/>
      <c r="D850" s="116"/>
    </row>
    <row r="851" spans="1:6">
      <c r="A851" s="73" t="s">
        <v>382</v>
      </c>
      <c r="B851" s="31" t="s">
        <v>326</v>
      </c>
      <c r="C851" s="74" t="s">
        <v>356</v>
      </c>
      <c r="D851" s="31" t="s">
        <v>144</v>
      </c>
    </row>
    <row r="852" spans="1:6">
      <c r="B852" s="75"/>
      <c r="C852" s="75"/>
      <c r="D852" s="75"/>
    </row>
    <row r="853" spans="1:6" ht="13" thickBot="1">
      <c r="A853" s="73" t="s">
        <v>358</v>
      </c>
      <c r="B853" s="76" t="s">
        <v>359</v>
      </c>
      <c r="C853" s="76" t="s">
        <v>205</v>
      </c>
      <c r="D853" s="76" t="s">
        <v>316</v>
      </c>
      <c r="F853" s="77" t="s">
        <v>317</v>
      </c>
    </row>
    <row r="854" spans="1:6">
      <c r="A854" s="78" t="s">
        <v>357</v>
      </c>
      <c r="B854" s="79" t="s">
        <v>230</v>
      </c>
      <c r="C854" s="79" t="s">
        <v>295</v>
      </c>
      <c r="D854" s="80">
        <f>IF(B854=0,0,LOOKUP(B854,Tables!A$2:A$4,Tables!B$2:B$4))</f>
        <v>0</v>
      </c>
      <c r="F854" s="31" t="s">
        <v>180</v>
      </c>
    </row>
    <row r="855" spans="1:6">
      <c r="A855" s="81" t="s">
        <v>294</v>
      </c>
      <c r="B855" s="82">
        <v>1</v>
      </c>
      <c r="C855" s="82" t="s">
        <v>212</v>
      </c>
      <c r="D855" s="83">
        <f>IF(B855=0,0,-1)</f>
        <v>-1</v>
      </c>
      <c r="F855" s="31" t="s">
        <v>298</v>
      </c>
    </row>
    <row r="856" spans="1:6">
      <c r="A856" s="84" t="s">
        <v>296</v>
      </c>
      <c r="B856" s="85">
        <v>1</v>
      </c>
      <c r="C856" s="85" t="s">
        <v>295</v>
      </c>
      <c r="D856" s="86">
        <f>IF(B856=0,0,-1)</f>
        <v>-1</v>
      </c>
      <c r="F856" s="31" t="s">
        <v>12</v>
      </c>
    </row>
    <row r="857" spans="1:6">
      <c r="A857" s="81" t="s">
        <v>297</v>
      </c>
      <c r="B857" s="82">
        <v>0</v>
      </c>
      <c r="C857" s="82" t="s">
        <v>295</v>
      </c>
      <c r="D857" s="83">
        <f>IF(B857=0,0,-1)</f>
        <v>0</v>
      </c>
      <c r="F857" s="31" t="s">
        <v>299</v>
      </c>
    </row>
    <row r="858" spans="1:6">
      <c r="A858" s="84" t="s">
        <v>219</v>
      </c>
      <c r="B858" s="85">
        <v>0</v>
      </c>
      <c r="C858" s="85" t="s">
        <v>295</v>
      </c>
      <c r="D858" s="86">
        <f>IF(B858=0,0,LOOKUP(B858,Tables!$C$2:$C$21,Tables!$D$2:$D$21))</f>
        <v>0</v>
      </c>
      <c r="F858" s="31" t="s">
        <v>300</v>
      </c>
    </row>
    <row r="859" spans="1:6">
      <c r="A859" s="81" t="s">
        <v>266</v>
      </c>
      <c r="B859" s="82">
        <v>10</v>
      </c>
      <c r="C859" s="82" t="str">
        <f>IF(B859=0,"-",IF(B859=1,"Meter Radius","Meters Radius"))</f>
        <v>Meters Radius</v>
      </c>
      <c r="D859" s="83">
        <f>IF(B859=0,0,IF(B858=0,LOOKUP(B859,Tables!E$2:E$21,Tables!F$2:F$21),"Cannot have both"))</f>
        <v>5</v>
      </c>
      <c r="F859" s="31" t="s">
        <v>177</v>
      </c>
    </row>
    <row r="860" spans="1:6">
      <c r="A860" s="84" t="s">
        <v>269</v>
      </c>
      <c r="B860" s="85" t="s">
        <v>381</v>
      </c>
      <c r="C860" s="85" t="s">
        <v>295</v>
      </c>
      <c r="D860" s="86">
        <f>IF(B860="Full",0,IF(B860="Partial",2,IF(B860="None",5,"ERROR!")))</f>
        <v>0</v>
      </c>
      <c r="F860" s="31" t="s">
        <v>149</v>
      </c>
    </row>
    <row r="861" spans="1:6">
      <c r="A861" s="81" t="s">
        <v>267</v>
      </c>
      <c r="B861" s="82">
        <v>50</v>
      </c>
      <c r="C861" s="82" t="str">
        <f>IF(B861=0,"-",IF(B861="Touch","-",IF(B861=1,"Meter","Meters")))</f>
        <v>Meters</v>
      </c>
      <c r="D861" s="83">
        <f>IF(B861="Touch",1,IF(B861="Self",1,LOOKUP(B861,Tables!$G$2:$G$21,Tables!$H$2:$H$21)))</f>
        <v>4</v>
      </c>
      <c r="F861" s="31" t="s">
        <v>321</v>
      </c>
    </row>
    <row r="862" spans="1:6">
      <c r="A862" s="84" t="s">
        <v>268</v>
      </c>
      <c r="B862" s="85">
        <v>10</v>
      </c>
      <c r="C862" s="85" t="s">
        <v>323</v>
      </c>
      <c r="D862" s="87">
        <f>IF(B862="Instantaneous",1,IF(B862="Permanent",14,IF(C862="Round",LOOKUP(B862,Tables!$J$2:$J$10,Tables!$K$2:$K$10),IF(C862="Minute",LOOKUP(B862,Tables!$J$11:$J$15,Tables!K$11:K$15),IF(C862="Hour",7,LOOKUP(C862,Tables!$I$16:$I$20,Tables!$K$16:$K$20))))))</f>
        <v>4</v>
      </c>
    </row>
    <row r="863" spans="1:6">
      <c r="A863" s="81" t="s">
        <v>250</v>
      </c>
      <c r="B863" s="100" t="str">
        <f>D851</f>
        <v>Mental/Communication</v>
      </c>
      <c r="C863" s="82" t="s">
        <v>295</v>
      </c>
      <c r="D863" s="83">
        <f>LOOKUP(B863,Tables!$N$2:$N$9,Tables!$O$2:$O$9)</f>
        <v>1</v>
      </c>
      <c r="F863" s="77" t="s">
        <v>287</v>
      </c>
    </row>
    <row r="864" spans="1:6">
      <c r="A864" s="84" t="s">
        <v>202</v>
      </c>
      <c r="B864" s="85" t="s">
        <v>409</v>
      </c>
      <c r="C864" s="85" t="s">
        <v>295</v>
      </c>
      <c r="D864" s="86">
        <f>LOOKUP(B864,Tables!$P$2:$P$5,Tables!$Q$2:$Q$5)</f>
        <v>-2</v>
      </c>
      <c r="F864" s="88" t="s">
        <v>407</v>
      </c>
    </row>
    <row r="865" spans="1:7" ht="13" thickBot="1">
      <c r="A865" s="89" t="s">
        <v>251</v>
      </c>
      <c r="B865" s="90">
        <v>3</v>
      </c>
      <c r="C865" s="90" t="str">
        <f>IF(SUM(B855:B857)&gt;0,"+"&amp;SUM(B855:B857),0)</f>
        <v>+2</v>
      </c>
      <c r="D865" s="91">
        <f>B865</f>
        <v>3</v>
      </c>
      <c r="F865" s="88" t="s">
        <v>338</v>
      </c>
    </row>
    <row r="866" spans="1:7">
      <c r="A866" s="73" t="s">
        <v>222</v>
      </c>
      <c r="B866" s="76"/>
      <c r="C866" s="76"/>
      <c r="D866" s="76">
        <f>IF(SUM(D854:D865)&lt;1,1,(SUM(D854:D865)))</f>
        <v>13</v>
      </c>
      <c r="F866" s="88" t="s">
        <v>166</v>
      </c>
    </row>
    <row r="867" spans="1:7">
      <c r="B867" s="75"/>
      <c r="C867" s="75"/>
      <c r="D867" s="75"/>
      <c r="E867" s="75"/>
      <c r="F867" s="31" t="s">
        <v>336</v>
      </c>
    </row>
    <row r="868" spans="1:7">
      <c r="A868" s="60" t="s">
        <v>221</v>
      </c>
      <c r="B868" s="92" t="str">
        <f>B865+C865&amp;"d6"</f>
        <v>5d6</v>
      </c>
      <c r="C868" s="60" t="s">
        <v>223</v>
      </c>
      <c r="D868" s="75"/>
      <c r="E868" s="75"/>
    </row>
    <row r="869" spans="1:7">
      <c r="A869" s="60" t="s">
        <v>332</v>
      </c>
      <c r="B869" s="92">
        <f t="shared" ref="B869:B870" si="26">IF(G869=0,1,G869)</f>
        <v>13</v>
      </c>
      <c r="C869" s="60" t="s">
        <v>204</v>
      </c>
      <c r="D869" s="75"/>
      <c r="E869" s="75"/>
      <c r="F869" s="93" t="s">
        <v>187</v>
      </c>
      <c r="G869" s="94">
        <f>IF(Calculator!$F$3&gt;0,LOOKUP(Calculator!$F$3,Tables!$R$2:R$21,Tables!$U$2:$U$21)+D866,LOOKUP(Calculator!$F$2,Tables!$R$2:$R$21,Tables!$U$2:$U$21)+D866)</f>
        <v>13</v>
      </c>
    </row>
    <row r="870" spans="1:7">
      <c r="A870" s="60" t="s">
        <v>188</v>
      </c>
      <c r="B870" s="92">
        <f t="shared" si="26"/>
        <v>13</v>
      </c>
      <c r="C870" s="60" t="s">
        <v>365</v>
      </c>
      <c r="D870" s="75"/>
      <c r="E870" s="75"/>
      <c r="F870" s="93" t="s">
        <v>189</v>
      </c>
      <c r="G870" s="94">
        <f>IF(Calculator!$F$3&gt;0,LOOKUP(Calculator!$F$3,Tables!$R$2:R$21,Tables!$S$2:$S$21)+D866,LOOKUP(Calculator!$F$2,Tables!$R$2:$R$21,Tables!$S$2:$S$21)+D866)</f>
        <v>13</v>
      </c>
    </row>
    <row r="871" spans="1:7">
      <c r="A871" s="60" t="s">
        <v>261</v>
      </c>
      <c r="B871" s="95">
        <f>ROUND(D866/5,0)</f>
        <v>3</v>
      </c>
      <c r="C871" s="60" t="s">
        <v>190</v>
      </c>
      <c r="D871" s="75"/>
      <c r="E871" s="75"/>
      <c r="G871" s="75"/>
    </row>
    <row r="872" spans="1:7">
      <c r="A872" s="60" t="s">
        <v>191</v>
      </c>
      <c r="B872" s="92">
        <f>IF(G872=0,1,G872)</f>
        <v>3</v>
      </c>
      <c r="C872" s="60" t="s">
        <v>363</v>
      </c>
      <c r="D872" s="75"/>
      <c r="E872" s="75"/>
      <c r="F872" s="93" t="s">
        <v>141</v>
      </c>
      <c r="G872" s="94">
        <f>IF(Calculator!$F$3&gt;0,LOOKUP(Calculator!$F$3,Tables!$R$2:$R$21,Tables!$T$2:$T$21)+B871,LOOKUP(Calculator!$F$2,Tables!$R$2:$R$21,Tables!$T$2:$T$21)+B871)</f>
        <v>3</v>
      </c>
    </row>
    <row r="873" spans="1:7">
      <c r="A873" s="60" t="s">
        <v>210</v>
      </c>
      <c r="B873" s="95" t="str">
        <f>B860</f>
        <v>Full</v>
      </c>
      <c r="C873" s="60" t="s">
        <v>240</v>
      </c>
    </row>
    <row r="874" spans="1:7">
      <c r="B874" s="96"/>
    </row>
    <row r="875" spans="1:7" ht="144" customHeight="1">
      <c r="A875" s="116" t="s">
        <v>32</v>
      </c>
      <c r="B875" s="116"/>
      <c r="C875" s="116"/>
      <c r="D875" s="116"/>
      <c r="E875" s="118"/>
    </row>
    <row r="876" spans="1:7">
      <c r="A876" s="73" t="s">
        <v>382</v>
      </c>
      <c r="B876" s="60" t="s">
        <v>292</v>
      </c>
      <c r="C876" s="74" t="s">
        <v>356</v>
      </c>
      <c r="D876" s="60" t="s">
        <v>232</v>
      </c>
    </row>
    <row r="877" spans="1:7">
      <c r="B877" s="75"/>
      <c r="C877" s="75"/>
      <c r="D877" s="75"/>
    </row>
    <row r="878" spans="1:7" ht="13" thickBot="1">
      <c r="A878" s="73" t="s">
        <v>358</v>
      </c>
      <c r="B878" s="76" t="s">
        <v>359</v>
      </c>
      <c r="C878" s="76" t="s">
        <v>205</v>
      </c>
      <c r="D878" s="76" t="s">
        <v>316</v>
      </c>
      <c r="F878" s="77" t="s">
        <v>317</v>
      </c>
    </row>
    <row r="879" spans="1:7">
      <c r="A879" s="78" t="s">
        <v>357</v>
      </c>
      <c r="B879" s="79" t="s">
        <v>230</v>
      </c>
      <c r="C879" s="79" t="s">
        <v>295</v>
      </c>
      <c r="D879" s="80">
        <f>IF(B879=0,0,LOOKUP(B879,Tables!A$2:A$4,Tables!B$2:B$4))</f>
        <v>0</v>
      </c>
      <c r="F879" s="31" t="s">
        <v>180</v>
      </c>
    </row>
    <row r="880" spans="1:7">
      <c r="A880" s="81" t="s">
        <v>294</v>
      </c>
      <c r="B880" s="82">
        <v>1</v>
      </c>
      <c r="C880" s="82" t="s">
        <v>212</v>
      </c>
      <c r="D880" s="83">
        <f>IF(B880=0,0,-1)</f>
        <v>-1</v>
      </c>
      <c r="F880" s="31" t="s">
        <v>298</v>
      </c>
    </row>
    <row r="881" spans="1:7">
      <c r="A881" s="84" t="s">
        <v>296</v>
      </c>
      <c r="B881" s="85">
        <v>1</v>
      </c>
      <c r="C881" s="85" t="s">
        <v>295</v>
      </c>
      <c r="D881" s="86">
        <f>IF(B881=0,0,-1)</f>
        <v>-1</v>
      </c>
      <c r="F881" s="31" t="s">
        <v>12</v>
      </c>
    </row>
    <row r="882" spans="1:7">
      <c r="A882" s="81" t="s">
        <v>297</v>
      </c>
      <c r="B882" s="82">
        <v>1</v>
      </c>
      <c r="C882" s="82" t="s">
        <v>295</v>
      </c>
      <c r="D882" s="83">
        <f>IF(B882=0,0,-1)</f>
        <v>-1</v>
      </c>
      <c r="F882" s="31" t="s">
        <v>299</v>
      </c>
    </row>
    <row r="883" spans="1:7">
      <c r="A883" s="84" t="s">
        <v>219</v>
      </c>
      <c r="B883" s="85">
        <v>1</v>
      </c>
      <c r="C883" s="85" t="s">
        <v>295</v>
      </c>
      <c r="D883" s="86">
        <f>IF(B883=0,0,LOOKUP(B883,Tables!$C$2:$C$21,Tables!$D$2:$D$21))</f>
        <v>1</v>
      </c>
      <c r="F883" s="31" t="s">
        <v>300</v>
      </c>
    </row>
    <row r="884" spans="1:7">
      <c r="A884" s="81" t="s">
        <v>266</v>
      </c>
      <c r="B884" s="82">
        <v>0</v>
      </c>
      <c r="C884" s="82" t="str">
        <f>IF(B884=0,"-",IF(B884=1,"Meter Radius","Meters Radius"))</f>
        <v>-</v>
      </c>
      <c r="D884" s="83">
        <f>IF(B884=0,0,IF(B883=0,LOOKUP(B884,Tables!E$2:E$21,Tables!F$2:F$21),"Cannot have both"))</f>
        <v>0</v>
      </c>
      <c r="F884" s="31" t="s">
        <v>177</v>
      </c>
    </row>
    <row r="885" spans="1:7">
      <c r="A885" s="84" t="s">
        <v>269</v>
      </c>
      <c r="B885" s="85" t="s">
        <v>381</v>
      </c>
      <c r="C885" s="85" t="s">
        <v>295</v>
      </c>
      <c r="D885" s="86">
        <f>IF(B885="Full",0,IF(B885="Partial",2,IF(B885="None",5,"ERROR!")))</f>
        <v>0</v>
      </c>
      <c r="F885" s="31" t="s">
        <v>149</v>
      </c>
    </row>
    <row r="886" spans="1:7">
      <c r="A886" s="81" t="s">
        <v>267</v>
      </c>
      <c r="B886" s="82">
        <v>10</v>
      </c>
      <c r="C886" s="82" t="s">
        <v>247</v>
      </c>
      <c r="D886" s="83">
        <f>IF(B886="Touch",1,IF(B886="Self",1,LOOKUP(B886,Tables!$G$2:$G$21,Tables!$H$2:$H$21)))</f>
        <v>3</v>
      </c>
      <c r="F886" s="31" t="s">
        <v>321</v>
      </c>
    </row>
    <row r="887" spans="1:7">
      <c r="A887" s="84" t="s">
        <v>268</v>
      </c>
      <c r="B887" s="85" t="s">
        <v>248</v>
      </c>
      <c r="C887" s="85"/>
      <c r="D887" s="87">
        <f>IF(B887="Instantaneous",1,IF(B887="Permanent",14,IF(C887="Round",LOOKUP(B887,Tables!$J$2:$J$10,Tables!$K$2:$K$10),IF(C887="Minute",LOOKUP(B887,Tables!$J$11:$J$15,Tables!K$11:K$15),IF(C887="Hour",7,LOOKUP(C887,Tables!$I$16:$I$20,Tables!$K$16:$K$20))))))</f>
        <v>14</v>
      </c>
    </row>
    <row r="888" spans="1:7">
      <c r="A888" s="81" t="s">
        <v>250</v>
      </c>
      <c r="B888" s="82" t="str">
        <f>D876</f>
        <v>Physical</v>
      </c>
      <c r="C888" s="82" t="s">
        <v>295</v>
      </c>
      <c r="D888" s="83">
        <f>LOOKUP(B888,Tables!$N$2:$N$9,Tables!$O$2:$O$9)</f>
        <v>3</v>
      </c>
      <c r="F888" s="77" t="s">
        <v>287</v>
      </c>
    </row>
    <row r="889" spans="1:7">
      <c r="A889" s="84" t="s">
        <v>202</v>
      </c>
      <c r="B889" s="85" t="s">
        <v>407</v>
      </c>
      <c r="C889" s="85" t="s">
        <v>295</v>
      </c>
      <c r="D889" s="86">
        <f>LOOKUP(B889,Tables!$P$2:$P$5,Tables!$Q$2:$Q$5)</f>
        <v>-4</v>
      </c>
      <c r="F889" s="88" t="s">
        <v>407</v>
      </c>
    </row>
    <row r="890" spans="1:7" ht="13" thickBot="1">
      <c r="A890" s="89" t="s">
        <v>251</v>
      </c>
      <c r="B890" s="90">
        <v>3</v>
      </c>
      <c r="C890" s="90" t="str">
        <f>IF(SUM(B880:B882)&gt;0,"+"&amp;SUM(B880:B882),0)</f>
        <v>+3</v>
      </c>
      <c r="D890" s="91">
        <f>B890</f>
        <v>3</v>
      </c>
      <c r="F890" s="88" t="s">
        <v>338</v>
      </c>
    </row>
    <row r="891" spans="1:7">
      <c r="A891" s="73" t="s">
        <v>222</v>
      </c>
      <c r="B891" s="76"/>
      <c r="C891" s="76"/>
      <c r="D891" s="76">
        <f>IF(SUM(D879:D890)&lt;1,1,(SUM(D879:D890)))</f>
        <v>17</v>
      </c>
      <c r="F891" s="88" t="s">
        <v>166</v>
      </c>
    </row>
    <row r="892" spans="1:7">
      <c r="B892" s="75"/>
      <c r="C892" s="75"/>
      <c r="D892" s="75"/>
      <c r="E892" s="75"/>
      <c r="F892" s="31" t="s">
        <v>336</v>
      </c>
    </row>
    <row r="893" spans="1:7">
      <c r="A893" s="60" t="s">
        <v>221</v>
      </c>
      <c r="B893" s="92" t="str">
        <f>B890+C890&amp;"d6"</f>
        <v>6d6</v>
      </c>
      <c r="C893" s="60" t="s">
        <v>223</v>
      </c>
      <c r="D893" s="75"/>
      <c r="E893" s="75"/>
    </row>
    <row r="894" spans="1:7">
      <c r="A894" s="60" t="s">
        <v>332</v>
      </c>
      <c r="B894" s="92">
        <f t="shared" ref="B894:B895" si="27">IF(G894=0,1,G894)</f>
        <v>17</v>
      </c>
      <c r="C894" s="60" t="s">
        <v>204</v>
      </c>
      <c r="D894" s="75"/>
      <c r="E894" s="75"/>
      <c r="F894" s="93" t="s">
        <v>187</v>
      </c>
      <c r="G894" s="94">
        <f>IF(Calculator!$F$3&gt;0,LOOKUP(Calculator!$F$3,Tables!$R$2:R$21,Tables!$U$2:$U$21)+D891,LOOKUP(Calculator!$F$2,Tables!$R$2:$R$21,Tables!$U$2:$U$21)+D891)</f>
        <v>17</v>
      </c>
    </row>
    <row r="895" spans="1:7">
      <c r="A895" s="60" t="s">
        <v>188</v>
      </c>
      <c r="B895" s="92">
        <f t="shared" si="27"/>
        <v>17</v>
      </c>
      <c r="C895" s="60" t="s">
        <v>365</v>
      </c>
      <c r="D895" s="75"/>
      <c r="E895" s="75"/>
      <c r="F895" s="93" t="s">
        <v>189</v>
      </c>
      <c r="G895" s="94">
        <f>IF(Calculator!$F$3&gt;0,LOOKUP(Calculator!$F$3,Tables!$R$2:R$21,Tables!$S$2:$S$21)+D891,LOOKUP(Calculator!$F$2,Tables!$R$2:$R$21,Tables!$S$2:$S$21)+D891)</f>
        <v>17</v>
      </c>
    </row>
    <row r="896" spans="1:7">
      <c r="A896" s="60" t="s">
        <v>261</v>
      </c>
      <c r="B896" s="95">
        <f>ROUND(D891/5,0)</f>
        <v>3</v>
      </c>
      <c r="C896" s="60" t="s">
        <v>190</v>
      </c>
      <c r="D896" s="75"/>
      <c r="E896" s="75"/>
      <c r="G896" s="75"/>
    </row>
    <row r="897" spans="1:7">
      <c r="A897" s="60" t="s">
        <v>191</v>
      </c>
      <c r="B897" s="92">
        <f>IF(G897=0,1,G897)</f>
        <v>3</v>
      </c>
      <c r="C897" s="60" t="s">
        <v>363</v>
      </c>
      <c r="D897" s="75"/>
      <c r="E897" s="75"/>
      <c r="F897" s="93" t="s">
        <v>141</v>
      </c>
      <c r="G897" s="94">
        <f>IF(Calculator!$F$3&gt;0,LOOKUP(Calculator!$F$3,Tables!$R$2:$R$21,Tables!$T$2:$T$21)+B896,LOOKUP(Calculator!$F$2,Tables!$R$2:$R$21,Tables!$T$2:$T$21)+B896)</f>
        <v>3</v>
      </c>
    </row>
    <row r="898" spans="1:7">
      <c r="A898" s="60" t="s">
        <v>210</v>
      </c>
      <c r="B898" s="95" t="str">
        <f>B885</f>
        <v>Full</v>
      </c>
      <c r="C898" s="60" t="s">
        <v>240</v>
      </c>
    </row>
    <row r="899" spans="1:7">
      <c r="B899" s="96"/>
    </row>
    <row r="900" spans="1:7" ht="144" customHeight="1">
      <c r="A900" s="119" t="s">
        <v>30</v>
      </c>
      <c r="B900" s="116"/>
      <c r="C900" s="116"/>
      <c r="D900" s="116"/>
      <c r="E900" s="118"/>
    </row>
    <row r="901" spans="1:7">
      <c r="A901" s="73" t="s">
        <v>382</v>
      </c>
      <c r="B901" s="60" t="s">
        <v>253</v>
      </c>
      <c r="C901" s="74" t="s">
        <v>356</v>
      </c>
      <c r="D901" s="60" t="s">
        <v>232</v>
      </c>
    </row>
    <row r="902" spans="1:7">
      <c r="B902" s="75"/>
      <c r="C902" s="75"/>
      <c r="D902" s="75"/>
    </row>
    <row r="903" spans="1:7" ht="13" thickBot="1">
      <c r="A903" s="73" t="s">
        <v>358</v>
      </c>
      <c r="B903" s="76" t="s">
        <v>359</v>
      </c>
      <c r="C903" s="76" t="s">
        <v>205</v>
      </c>
      <c r="D903" s="76" t="s">
        <v>316</v>
      </c>
      <c r="F903" s="77" t="s">
        <v>317</v>
      </c>
    </row>
    <row r="904" spans="1:7">
      <c r="A904" s="78" t="s">
        <v>357</v>
      </c>
      <c r="B904" s="79" t="s">
        <v>230</v>
      </c>
      <c r="C904" s="79" t="s">
        <v>295</v>
      </c>
      <c r="D904" s="80">
        <f>IF(B904=0,0,LOOKUP(B904,Tables!A$2:A$4,Tables!B$2:B$4))</f>
        <v>0</v>
      </c>
      <c r="F904" s="31" t="s">
        <v>180</v>
      </c>
    </row>
    <row r="905" spans="1:7">
      <c r="A905" s="81" t="s">
        <v>294</v>
      </c>
      <c r="B905" s="82">
        <v>1</v>
      </c>
      <c r="C905" s="82" t="s">
        <v>212</v>
      </c>
      <c r="D905" s="83">
        <f>IF(B905=0,0,-1)</f>
        <v>-1</v>
      </c>
      <c r="F905" s="31" t="s">
        <v>298</v>
      </c>
    </row>
    <row r="906" spans="1:7">
      <c r="A906" s="84" t="s">
        <v>296</v>
      </c>
      <c r="B906" s="85">
        <v>1</v>
      </c>
      <c r="C906" s="85" t="s">
        <v>295</v>
      </c>
      <c r="D906" s="86">
        <f>IF(B906=0,0,-1)</f>
        <v>-1</v>
      </c>
      <c r="F906" s="31" t="s">
        <v>12</v>
      </c>
    </row>
    <row r="907" spans="1:7">
      <c r="A907" s="81" t="s">
        <v>297</v>
      </c>
      <c r="B907" s="82">
        <v>1</v>
      </c>
      <c r="C907" s="82" t="s">
        <v>295</v>
      </c>
      <c r="D907" s="83">
        <f>IF(B907=0,0,-1)</f>
        <v>-1</v>
      </c>
      <c r="F907" s="31" t="s">
        <v>299</v>
      </c>
    </row>
    <row r="908" spans="1:7">
      <c r="A908" s="84" t="s">
        <v>219</v>
      </c>
      <c r="B908" s="85">
        <v>1</v>
      </c>
      <c r="C908" s="85" t="s">
        <v>295</v>
      </c>
      <c r="D908" s="86">
        <f>IF(B908=0,0,LOOKUP(B908,Tables!$C$2:$C$21,Tables!$D$2:$D$21))</f>
        <v>1</v>
      </c>
      <c r="F908" s="31" t="s">
        <v>300</v>
      </c>
    </row>
    <row r="909" spans="1:7">
      <c r="A909" s="81" t="s">
        <v>266</v>
      </c>
      <c r="B909" s="82">
        <v>0</v>
      </c>
      <c r="C909" s="82" t="str">
        <f>IF(B909=0,"-",IF(B909=1,"Meter Radius","Meters Radius"))</f>
        <v>-</v>
      </c>
      <c r="D909" s="83">
        <f>IF(B909=0,0,IF(B908=0,LOOKUP(B909,Tables!E$2:E$21,Tables!F$2:F$21),"Cannot have both"))</f>
        <v>0</v>
      </c>
      <c r="F909" s="31" t="s">
        <v>177</v>
      </c>
    </row>
    <row r="910" spans="1:7">
      <c r="A910" s="84" t="s">
        <v>269</v>
      </c>
      <c r="B910" s="85" t="s">
        <v>381</v>
      </c>
      <c r="C910" s="85" t="s">
        <v>295</v>
      </c>
      <c r="D910" s="86">
        <f>IF(B910="Full",0,IF(B910="Partial",2,IF(B910="None",5,"ERROR!")))</f>
        <v>0</v>
      </c>
      <c r="F910" s="31" t="s">
        <v>149</v>
      </c>
    </row>
    <row r="911" spans="1:7">
      <c r="A911" s="81" t="s">
        <v>267</v>
      </c>
      <c r="B911" s="82" t="s">
        <v>246</v>
      </c>
      <c r="C911" s="82" t="s">
        <v>295</v>
      </c>
      <c r="D911" s="83">
        <f>IF(B911="Touch",1,IF(B911="Self",1,LOOKUP(B911,Tables!$G$2:$G$21,Tables!$H$2:$H$21)))</f>
        <v>1</v>
      </c>
      <c r="F911" s="31" t="s">
        <v>321</v>
      </c>
    </row>
    <row r="912" spans="1:7">
      <c r="A912" s="84" t="s">
        <v>268</v>
      </c>
      <c r="B912" s="85">
        <v>1</v>
      </c>
      <c r="C912" s="85" t="s">
        <v>242</v>
      </c>
      <c r="D912" s="87">
        <f>IF(B912="Instantaneous",1,IF(B912="Permanent",14,IF(C912="Round",LOOKUP(B912,Tables!$J$2:$J$10,Tables!$K$2:$K$10),IF(C912="Minute",LOOKUP(B912,Tables!$J$11:$J$15,Tables!K$11:K$15),IF(C912="Hour",7,LOOKUP(C912,Tables!$I$16:$I$20,Tables!$K$16:$K$20))))))</f>
        <v>7</v>
      </c>
    </row>
    <row r="913" spans="1:7">
      <c r="A913" s="81" t="s">
        <v>250</v>
      </c>
      <c r="B913" s="82" t="str">
        <f>D901</f>
        <v>Physical</v>
      </c>
      <c r="C913" s="82" t="s">
        <v>295</v>
      </c>
      <c r="D913" s="83">
        <f>LOOKUP(B913,Tables!$N$2:$N$9,Tables!$O$2:$O$9)</f>
        <v>3</v>
      </c>
      <c r="F913" s="77" t="s">
        <v>287</v>
      </c>
    </row>
    <row r="914" spans="1:7">
      <c r="A914" s="84" t="s">
        <v>202</v>
      </c>
      <c r="B914" s="85" t="s">
        <v>407</v>
      </c>
      <c r="C914" s="85" t="s">
        <v>295</v>
      </c>
      <c r="D914" s="86">
        <f>LOOKUP(B914,Tables!$P$2:$P$5,Tables!$Q$2:$Q$5)</f>
        <v>-4</v>
      </c>
      <c r="F914" s="88" t="s">
        <v>407</v>
      </c>
    </row>
    <row r="915" spans="1:7" ht="13" thickBot="1">
      <c r="A915" s="89" t="s">
        <v>251</v>
      </c>
      <c r="B915" s="90">
        <v>3</v>
      </c>
      <c r="C915" s="90" t="str">
        <f>IF(SUM(B905:B907)&gt;0,"+"&amp;SUM(B905:B907),0)</f>
        <v>+3</v>
      </c>
      <c r="D915" s="91">
        <f>B915</f>
        <v>3</v>
      </c>
      <c r="F915" s="88" t="s">
        <v>338</v>
      </c>
    </row>
    <row r="916" spans="1:7">
      <c r="A916" s="73" t="s">
        <v>222</v>
      </c>
      <c r="B916" s="76"/>
      <c r="C916" s="76"/>
      <c r="D916" s="76">
        <f>IF(SUM(D904:D915)&lt;1,1,(SUM(D904:D915)))</f>
        <v>8</v>
      </c>
      <c r="F916" s="88" t="s">
        <v>166</v>
      </c>
    </row>
    <row r="917" spans="1:7">
      <c r="B917" s="75"/>
      <c r="C917" s="75"/>
      <c r="D917" s="75"/>
      <c r="E917" s="75"/>
      <c r="F917" s="31" t="s">
        <v>336</v>
      </c>
    </row>
    <row r="918" spans="1:7">
      <c r="A918" s="60" t="s">
        <v>221</v>
      </c>
      <c r="B918" s="92" t="str">
        <f>B915+C915&amp;"d6"</f>
        <v>6d6</v>
      </c>
      <c r="C918" s="60" t="s">
        <v>223</v>
      </c>
      <c r="D918" s="75"/>
      <c r="E918" s="75"/>
    </row>
    <row r="919" spans="1:7">
      <c r="A919" s="60" t="s">
        <v>332</v>
      </c>
      <c r="B919" s="92">
        <f t="shared" ref="B919:B920" si="28">IF(G919=0,1,G919)</f>
        <v>8</v>
      </c>
      <c r="C919" s="60" t="s">
        <v>204</v>
      </c>
      <c r="D919" s="75"/>
      <c r="E919" s="75"/>
      <c r="F919" s="93" t="s">
        <v>187</v>
      </c>
      <c r="G919" s="94">
        <f>IF(Calculator!$F$3&gt;0,LOOKUP(Calculator!$F$3,Tables!$R$2:R$21,Tables!$U$2:$U$21)+D916,LOOKUP(Calculator!$F$2,Tables!$R$2:$R$21,Tables!$U$2:$U$21)+D916)</f>
        <v>8</v>
      </c>
    </row>
    <row r="920" spans="1:7">
      <c r="A920" s="60" t="s">
        <v>188</v>
      </c>
      <c r="B920" s="92">
        <f t="shared" si="28"/>
        <v>8</v>
      </c>
      <c r="C920" s="60" t="s">
        <v>365</v>
      </c>
      <c r="D920" s="75"/>
      <c r="E920" s="75"/>
      <c r="F920" s="93" t="s">
        <v>189</v>
      </c>
      <c r="G920" s="94">
        <f>IF(Calculator!$F$3&gt;0,LOOKUP(Calculator!$F$3,Tables!$R$2:R$21,Tables!$S$2:$S$21)+D916,LOOKUP(Calculator!$F$2,Tables!$R$2:$R$21,Tables!$S$2:$S$21)+D916)</f>
        <v>8</v>
      </c>
    </row>
    <row r="921" spans="1:7">
      <c r="A921" s="60" t="s">
        <v>261</v>
      </c>
      <c r="B921" s="95">
        <f>ROUND(D916/5,0)</f>
        <v>2</v>
      </c>
      <c r="C921" s="60" t="s">
        <v>190</v>
      </c>
      <c r="D921" s="75"/>
      <c r="E921" s="75"/>
      <c r="G921" s="75"/>
    </row>
    <row r="922" spans="1:7">
      <c r="A922" s="60" t="s">
        <v>191</v>
      </c>
      <c r="B922" s="92">
        <f>IF(G922=0,1,G922)</f>
        <v>2</v>
      </c>
      <c r="C922" s="60" t="s">
        <v>363</v>
      </c>
      <c r="D922" s="75"/>
      <c r="E922" s="75"/>
      <c r="F922" s="93" t="s">
        <v>141</v>
      </c>
      <c r="G922" s="94">
        <f>IF(Calculator!$F$3&gt;0,LOOKUP(Calculator!$F$3,Tables!$R$2:$R$21,Tables!$T$2:$T$21)+B921,LOOKUP(Calculator!$F$2,Tables!$R$2:$R$21,Tables!$T$2:$T$21)+B921)</f>
        <v>2</v>
      </c>
    </row>
    <row r="923" spans="1:7">
      <c r="A923" s="60" t="s">
        <v>210</v>
      </c>
      <c r="B923" s="95" t="str">
        <f>B910</f>
        <v>Full</v>
      </c>
      <c r="C923" s="60" t="s">
        <v>240</v>
      </c>
    </row>
    <row r="924" spans="1:7">
      <c r="B924" s="96"/>
    </row>
    <row r="925" spans="1:7" ht="144" customHeight="1">
      <c r="A925" s="119" t="s">
        <v>440</v>
      </c>
      <c r="B925" s="116"/>
      <c r="C925" s="116"/>
      <c r="D925" s="116"/>
      <c r="E925" s="118"/>
    </row>
    <row r="926" spans="1:7">
      <c r="A926" s="73" t="s">
        <v>382</v>
      </c>
      <c r="B926" s="31" t="s">
        <v>419</v>
      </c>
      <c r="C926" s="74" t="s">
        <v>356</v>
      </c>
      <c r="D926" s="31" t="s">
        <v>232</v>
      </c>
    </row>
    <row r="927" spans="1:7">
      <c r="B927" s="75"/>
      <c r="C927" s="75"/>
      <c r="D927" s="75"/>
    </row>
    <row r="928" spans="1:7" ht="13" thickBot="1">
      <c r="A928" s="73" t="s">
        <v>358</v>
      </c>
      <c r="B928" s="76" t="s">
        <v>359</v>
      </c>
      <c r="C928" s="76" t="s">
        <v>205</v>
      </c>
      <c r="D928" s="76" t="s">
        <v>316</v>
      </c>
      <c r="F928" s="77" t="s">
        <v>317</v>
      </c>
    </row>
    <row r="929" spans="1:7">
      <c r="A929" s="78" t="s">
        <v>357</v>
      </c>
      <c r="B929" s="79" t="s">
        <v>206</v>
      </c>
      <c r="C929" s="79" t="s">
        <v>295</v>
      </c>
      <c r="D929" s="80">
        <f>IF(B929=0,0,LOOKUP(B929,Tables!A$2:A$4,Tables!B$2:B$4))</f>
        <v>0</v>
      </c>
      <c r="F929" s="31" t="s">
        <v>180</v>
      </c>
    </row>
    <row r="930" spans="1:7">
      <c r="A930" s="81" t="s">
        <v>294</v>
      </c>
      <c r="B930" s="82">
        <v>1</v>
      </c>
      <c r="C930" s="82" t="s">
        <v>212</v>
      </c>
      <c r="D930" s="83">
        <f>IF(B930=0,0,-1)</f>
        <v>-1</v>
      </c>
      <c r="F930" s="31" t="s">
        <v>298</v>
      </c>
    </row>
    <row r="931" spans="1:7">
      <c r="A931" s="84" t="s">
        <v>296</v>
      </c>
      <c r="B931" s="85">
        <v>1</v>
      </c>
      <c r="C931" s="85" t="s">
        <v>295</v>
      </c>
      <c r="D931" s="86">
        <f>IF(B931=0,0,-1)</f>
        <v>-1</v>
      </c>
      <c r="F931" s="31" t="s">
        <v>12</v>
      </c>
    </row>
    <row r="932" spans="1:7">
      <c r="A932" s="81" t="s">
        <v>297</v>
      </c>
      <c r="B932" s="82">
        <v>1</v>
      </c>
      <c r="C932" s="82" t="s">
        <v>295</v>
      </c>
      <c r="D932" s="83">
        <f>IF(B932=0,0,-1)</f>
        <v>-1</v>
      </c>
      <c r="F932" s="31" t="s">
        <v>299</v>
      </c>
    </row>
    <row r="933" spans="1:7">
      <c r="A933" s="84" t="s">
        <v>219</v>
      </c>
      <c r="B933" s="85">
        <v>1</v>
      </c>
      <c r="C933" s="85" t="s">
        <v>295</v>
      </c>
      <c r="D933" s="86">
        <f>IF(B933=0,0,LOOKUP(B933,Tables!$C$2:$C$21,Tables!$D$2:$D$21))</f>
        <v>1</v>
      </c>
      <c r="F933" s="31" t="s">
        <v>300</v>
      </c>
    </row>
    <row r="934" spans="1:7">
      <c r="A934" s="81" t="s">
        <v>266</v>
      </c>
      <c r="B934" s="82">
        <v>0</v>
      </c>
      <c r="C934" s="82" t="str">
        <f>IF(B934=0,"-",IF(B934=1,"Meter Radius","Meters Radius"))</f>
        <v>-</v>
      </c>
      <c r="D934" s="83">
        <f>IF(B934=0,0,IF(B933=0,LOOKUP(B934,Tables!E$2:E$21,Tables!F$2:F$21),"Cannot have both"))</f>
        <v>0</v>
      </c>
      <c r="F934" s="31" t="s">
        <v>177</v>
      </c>
    </row>
    <row r="935" spans="1:7">
      <c r="A935" s="84" t="s">
        <v>269</v>
      </c>
      <c r="B935" s="85" t="s">
        <v>272</v>
      </c>
      <c r="C935" s="85" t="s">
        <v>295</v>
      </c>
      <c r="D935" s="86">
        <f>IF(B935="Full",0,IF(B935="Partial",2,IF(B935="None",5,"ERROR!")))</f>
        <v>2</v>
      </c>
      <c r="F935" s="31" t="s">
        <v>252</v>
      </c>
    </row>
    <row r="936" spans="1:7">
      <c r="A936" s="81" t="s">
        <v>267</v>
      </c>
      <c r="B936" s="82">
        <v>2</v>
      </c>
      <c r="C936" s="82" t="s">
        <v>247</v>
      </c>
      <c r="D936" s="83">
        <f>IF(B936="Touch",1,IF(B936="Self",1,LOOKUP(B936,Tables!$G$2:$G$21,Tables!$H$2:$H$21)))</f>
        <v>2</v>
      </c>
      <c r="F936" s="31" t="s">
        <v>321</v>
      </c>
    </row>
    <row r="937" spans="1:7">
      <c r="A937" s="84" t="s">
        <v>268</v>
      </c>
      <c r="B937" s="85" t="s">
        <v>281</v>
      </c>
      <c r="C937" s="85" t="s">
        <v>212</v>
      </c>
      <c r="D937" s="87">
        <f>IF(B937="Instantaneous",1,IF(B937="Permanent",14,IF(C937="Round",LOOKUP(B937,Tables!$J$2:$J$10,Tables!$K$2:$K$10),IF(C937="Minute",LOOKUP(B937,Tables!$J$11:$J$15,Tables!K$11:K$15),IF(C937="Hour",7,LOOKUP(C937,Tables!$I$16:$I$20,Tables!$K$16:$K$20))))))</f>
        <v>1</v>
      </c>
    </row>
    <row r="938" spans="1:7">
      <c r="A938" s="81" t="s">
        <v>250</v>
      </c>
      <c r="B938" s="82" t="str">
        <f>D926</f>
        <v>Physical</v>
      </c>
      <c r="C938" s="82" t="s">
        <v>295</v>
      </c>
      <c r="D938" s="83">
        <f>LOOKUP(B938,Tables!$N$2:$N$9,Tables!$O$2:$O$9)</f>
        <v>3</v>
      </c>
      <c r="F938" s="77" t="s">
        <v>287</v>
      </c>
    </row>
    <row r="939" spans="1:7">
      <c r="A939" s="84" t="s">
        <v>202</v>
      </c>
      <c r="B939" s="85" t="s">
        <v>338</v>
      </c>
      <c r="C939" s="85" t="s">
        <v>295</v>
      </c>
      <c r="D939" s="86">
        <f>LOOKUP(B939,Tables!$P$2:$P$5,Tables!$Q$2:$Q$5)</f>
        <v>2</v>
      </c>
      <c r="F939" s="88" t="s">
        <v>407</v>
      </c>
    </row>
    <row r="940" spans="1:7" ht="13" thickBot="1">
      <c r="A940" s="89" t="s">
        <v>251</v>
      </c>
      <c r="B940" s="90">
        <v>12</v>
      </c>
      <c r="C940" s="90" t="str">
        <f>IF(SUM(B930:B932)&gt;0,"+"&amp;SUM(B930:B932),0)</f>
        <v>+3</v>
      </c>
      <c r="D940" s="91">
        <f>B940</f>
        <v>12</v>
      </c>
      <c r="F940" s="88" t="s">
        <v>338</v>
      </c>
    </row>
    <row r="941" spans="1:7">
      <c r="A941" s="73" t="s">
        <v>222</v>
      </c>
      <c r="B941" s="76"/>
      <c r="C941" s="76"/>
      <c r="D941" s="76">
        <f>IF(SUM(D929:D940)&lt;1,1,(SUM(D929:D940)))</f>
        <v>20</v>
      </c>
      <c r="F941" s="88" t="s">
        <v>166</v>
      </c>
    </row>
    <row r="942" spans="1:7">
      <c r="B942" s="75"/>
      <c r="C942" s="75"/>
      <c r="D942" s="75"/>
      <c r="E942" s="75"/>
      <c r="F942" s="31" t="s">
        <v>336</v>
      </c>
    </row>
    <row r="943" spans="1:7">
      <c r="A943" s="60" t="s">
        <v>221</v>
      </c>
      <c r="B943" s="92" t="str">
        <f>B940+C940&amp;"d6"</f>
        <v>15d6</v>
      </c>
      <c r="C943" s="60" t="s">
        <v>223</v>
      </c>
      <c r="D943" s="75"/>
      <c r="E943" s="75"/>
    </row>
    <row r="944" spans="1:7">
      <c r="A944" s="60" t="s">
        <v>332</v>
      </c>
      <c r="B944" s="92">
        <f>IF(G944=0,1,G944)</f>
        <v>20</v>
      </c>
      <c r="C944" s="60" t="s">
        <v>204</v>
      </c>
      <c r="D944" s="75"/>
      <c r="E944" s="75"/>
      <c r="F944" s="93" t="s">
        <v>187</v>
      </c>
      <c r="G944" s="94">
        <f>IF(Calculator!$F$3&gt;0,LOOKUP(Calculator!$F$3,Tables!$R$2:R$21,Tables!$U$2:$U$21)+D941,LOOKUP(Calculator!$F$2,Tables!$R$2:$R$21,Tables!$U$2:$U$21)+D941)</f>
        <v>20</v>
      </c>
    </row>
    <row r="945" spans="1:7">
      <c r="A945" s="60" t="s">
        <v>188</v>
      </c>
      <c r="B945" s="92">
        <f>IF(G945=0,1,G945)</f>
        <v>20</v>
      </c>
      <c r="C945" s="60" t="s">
        <v>365</v>
      </c>
      <c r="D945" s="75"/>
      <c r="E945" s="75"/>
      <c r="F945" s="93" t="s">
        <v>189</v>
      </c>
      <c r="G945" s="94">
        <f>IF(Calculator!$F$3&gt;0,LOOKUP(Calculator!$F$3,Tables!$R$2:R$21,Tables!$S$2:$S$21)+D941,LOOKUP(Calculator!$F$2,Tables!$R$2:$R$21,Tables!$S$2:$S$21)+D941)</f>
        <v>20</v>
      </c>
    </row>
    <row r="946" spans="1:7">
      <c r="A946" s="60" t="s">
        <v>261</v>
      </c>
      <c r="B946" s="95">
        <f>ROUND(D941/5,0)</f>
        <v>4</v>
      </c>
      <c r="C946" s="60" t="s">
        <v>190</v>
      </c>
      <c r="D946" s="75"/>
      <c r="E946" s="75"/>
      <c r="G946" s="75"/>
    </row>
    <row r="947" spans="1:7">
      <c r="A947" s="60" t="s">
        <v>191</v>
      </c>
      <c r="B947" s="92">
        <f>IF(G947=0,1,G947)</f>
        <v>4</v>
      </c>
      <c r="C947" s="60" t="s">
        <v>363</v>
      </c>
      <c r="D947" s="75"/>
      <c r="E947" s="75"/>
      <c r="F947" s="93" t="s">
        <v>141</v>
      </c>
      <c r="G947" s="94">
        <f>IF(Calculator!$F$3&gt;0,LOOKUP(Calculator!$F$3,Tables!$R$2:$R$21,Tables!$T$2:$T$21)+B946,LOOKUP(Calculator!$F$2,Tables!$R$2:$R$21,Tables!$T$2:$T$21)+B946)</f>
        <v>4</v>
      </c>
    </row>
    <row r="948" spans="1:7">
      <c r="A948" s="60" t="s">
        <v>210</v>
      </c>
      <c r="B948" s="95" t="str">
        <f>B935</f>
        <v>Partial</v>
      </c>
      <c r="C948" s="60" t="s">
        <v>240</v>
      </c>
    </row>
    <row r="949" spans="1:7">
      <c r="B949" s="96"/>
    </row>
    <row r="950" spans="1:7" ht="144" customHeight="1">
      <c r="A950" s="119" t="s">
        <v>443</v>
      </c>
      <c r="B950" s="116"/>
      <c r="C950" s="116"/>
      <c r="D950" s="116"/>
      <c r="E950" s="118"/>
    </row>
    <row r="951" spans="1:7">
      <c r="A951" s="73" t="s">
        <v>382</v>
      </c>
      <c r="B951" s="31" t="s">
        <v>352</v>
      </c>
      <c r="C951" s="74" t="s">
        <v>356</v>
      </c>
      <c r="D951" s="31" t="s">
        <v>300</v>
      </c>
    </row>
    <row r="952" spans="1:7">
      <c r="B952" s="75"/>
      <c r="C952" s="75"/>
      <c r="D952" s="75"/>
    </row>
    <row r="953" spans="1:7" ht="13" thickBot="1">
      <c r="A953" s="73" t="s">
        <v>358</v>
      </c>
      <c r="B953" s="76" t="s">
        <v>359</v>
      </c>
      <c r="C953" s="76" t="s">
        <v>205</v>
      </c>
      <c r="D953" s="76" t="s">
        <v>316</v>
      </c>
      <c r="F953" s="77" t="s">
        <v>317</v>
      </c>
    </row>
    <row r="954" spans="1:7">
      <c r="A954" s="78" t="s">
        <v>357</v>
      </c>
      <c r="B954" s="79" t="s">
        <v>206</v>
      </c>
      <c r="C954" s="79" t="s">
        <v>295</v>
      </c>
      <c r="D954" s="80">
        <f>IF(B954=0,0,LOOKUP(B954,Tables!A$2:A$4,Tables!B$2:B$4))</f>
        <v>0</v>
      </c>
      <c r="F954" s="31" t="s">
        <v>180</v>
      </c>
    </row>
    <row r="955" spans="1:7">
      <c r="A955" s="81" t="s">
        <v>294</v>
      </c>
      <c r="B955" s="82">
        <v>1</v>
      </c>
      <c r="C955" s="82" t="s">
        <v>212</v>
      </c>
      <c r="D955" s="83">
        <f>IF(B955=0,0,-1)</f>
        <v>-1</v>
      </c>
      <c r="F955" s="31" t="s">
        <v>298</v>
      </c>
    </row>
    <row r="956" spans="1:7">
      <c r="A956" s="84" t="s">
        <v>296</v>
      </c>
      <c r="B956" s="85">
        <v>1</v>
      </c>
      <c r="C956" s="85" t="s">
        <v>295</v>
      </c>
      <c r="D956" s="86">
        <f>IF(B956=0,0,-1)</f>
        <v>-1</v>
      </c>
      <c r="F956" s="31" t="s">
        <v>12</v>
      </c>
    </row>
    <row r="957" spans="1:7">
      <c r="A957" s="81" t="s">
        <v>297</v>
      </c>
      <c r="B957" s="82">
        <v>1</v>
      </c>
      <c r="C957" s="82" t="s">
        <v>295</v>
      </c>
      <c r="D957" s="83">
        <f>IF(B957=0,0,-1)</f>
        <v>-1</v>
      </c>
      <c r="F957" s="31" t="s">
        <v>299</v>
      </c>
    </row>
    <row r="958" spans="1:7">
      <c r="A958" s="84" t="s">
        <v>219</v>
      </c>
      <c r="B958" s="85">
        <v>0</v>
      </c>
      <c r="C958" s="85" t="s">
        <v>295</v>
      </c>
      <c r="D958" s="86">
        <f>IF(B958=0,0,LOOKUP(B958,Tables!$C$2:$C$21,Tables!$D$2:$D$21))</f>
        <v>0</v>
      </c>
      <c r="F958" s="31" t="s">
        <v>300</v>
      </c>
    </row>
    <row r="959" spans="1:7">
      <c r="A959" s="81" t="s">
        <v>266</v>
      </c>
      <c r="B959" s="82">
        <v>10</v>
      </c>
      <c r="C959" s="82" t="str">
        <f>IF(B959=0,"-",IF(B959=1,"Meter Radius","Meters Radius"))</f>
        <v>Meters Radius</v>
      </c>
      <c r="D959" s="83">
        <f>IF(B959=0,0,IF(B958=0,LOOKUP(B959,Tables!E$2:E$21,Tables!F$2:F$21),"Cannot have both"))</f>
        <v>5</v>
      </c>
      <c r="F959" s="31" t="s">
        <v>177</v>
      </c>
    </row>
    <row r="960" spans="1:7">
      <c r="A960" s="84" t="s">
        <v>269</v>
      </c>
      <c r="B960" s="85" t="s">
        <v>273</v>
      </c>
      <c r="C960" s="85" t="s">
        <v>295</v>
      </c>
      <c r="D960" s="86">
        <f>IF(B960="Full",0,IF(B960="Partial",2,IF(B960="None",5,"ERROR!")))</f>
        <v>5</v>
      </c>
      <c r="F960" s="31" t="s">
        <v>329</v>
      </c>
    </row>
    <row r="961" spans="1:7">
      <c r="A961" s="81" t="s">
        <v>267</v>
      </c>
      <c r="B961" s="82">
        <v>100</v>
      </c>
      <c r="C961" s="82" t="str">
        <f>IF(B961=0,"-",IF(B961="Touch","-",IF(B961=1,"Meter","Meters")))</f>
        <v>Meters</v>
      </c>
      <c r="D961" s="83">
        <f>IF(B961="Touch",1,IF(B961="Self",1,LOOKUP(B961,Tables!$G$2:$G$21,Tables!$H$2:$H$21)))</f>
        <v>5</v>
      </c>
      <c r="F961" s="31" t="s">
        <v>321</v>
      </c>
    </row>
    <row r="962" spans="1:7">
      <c r="A962" s="84" t="s">
        <v>268</v>
      </c>
      <c r="B962" s="85">
        <v>1</v>
      </c>
      <c r="C962" s="85" t="s">
        <v>323</v>
      </c>
      <c r="D962" s="87">
        <f>IF(B962="Instantaneous",1,IF(B962="Permanent",14,IF(C962="Round",LOOKUP(B962,Tables!$J$2:$J$10,Tables!$K$2:$K$10),IF(C962="Minute",LOOKUP(B962,Tables!$J$11:$J$15,Tables!K$11:K$15),IF(C962="Hour",7,LOOKUP(C962,Tables!$I$16:$I$20,Tables!$K$16:$K$20))))))</f>
        <v>3</v>
      </c>
    </row>
    <row r="963" spans="1:7">
      <c r="A963" s="81" t="s">
        <v>250</v>
      </c>
      <c r="B963" s="82" t="str">
        <f>D951</f>
        <v>Information</v>
      </c>
      <c r="C963" s="82" t="s">
        <v>295</v>
      </c>
      <c r="D963" s="83">
        <f>LOOKUP(B963,Tables!$N$2:$N$9,Tables!$O$2:$O$9)</f>
        <v>1</v>
      </c>
      <c r="F963" s="77" t="s">
        <v>287</v>
      </c>
    </row>
    <row r="964" spans="1:7">
      <c r="A964" s="84" t="s">
        <v>202</v>
      </c>
      <c r="B964" s="85" t="s">
        <v>407</v>
      </c>
      <c r="C964" s="85" t="s">
        <v>295</v>
      </c>
      <c r="D964" s="86">
        <f>LOOKUP(B964,Tables!$P$2:$P$5,Tables!$Q$2:$Q$5)</f>
        <v>-4</v>
      </c>
      <c r="F964" s="88" t="s">
        <v>407</v>
      </c>
    </row>
    <row r="965" spans="1:7" ht="13" thickBot="1">
      <c r="A965" s="89" t="s">
        <v>251</v>
      </c>
      <c r="B965" s="90">
        <v>6</v>
      </c>
      <c r="C965" s="90" t="str">
        <f>IF(SUM(B955:B957)&gt;0,"+"&amp;SUM(B955:B957),0)</f>
        <v>+3</v>
      </c>
      <c r="D965" s="91">
        <f>B965</f>
        <v>6</v>
      </c>
      <c r="F965" s="88" t="s">
        <v>338</v>
      </c>
    </row>
    <row r="966" spans="1:7">
      <c r="A966" s="73" t="s">
        <v>222</v>
      </c>
      <c r="B966" s="76"/>
      <c r="C966" s="76"/>
      <c r="D966" s="76">
        <f>IF(SUM(D954:D965)&lt;1,1,(SUM(D954:D965)))</f>
        <v>18</v>
      </c>
      <c r="F966" s="88" t="s">
        <v>166</v>
      </c>
    </row>
    <row r="967" spans="1:7">
      <c r="B967" s="75"/>
      <c r="C967" s="75"/>
      <c r="D967" s="75"/>
      <c r="E967" s="75"/>
      <c r="F967" s="31" t="s">
        <v>336</v>
      </c>
    </row>
    <row r="968" spans="1:7">
      <c r="A968" s="60" t="s">
        <v>221</v>
      </c>
      <c r="B968" s="92" t="str">
        <f>B965+C965&amp;"d6"</f>
        <v>9d6</v>
      </c>
      <c r="C968" s="60" t="s">
        <v>223</v>
      </c>
      <c r="D968" s="75"/>
      <c r="E968" s="75"/>
    </row>
    <row r="969" spans="1:7">
      <c r="A969" s="60" t="s">
        <v>332</v>
      </c>
      <c r="B969" s="92">
        <f t="shared" ref="B969:B970" si="29">IF(G969=0,1,G969)</f>
        <v>18</v>
      </c>
      <c r="C969" s="60" t="s">
        <v>204</v>
      </c>
      <c r="D969" s="75"/>
      <c r="E969" s="75"/>
      <c r="F969" s="93" t="s">
        <v>187</v>
      </c>
      <c r="G969" s="94">
        <f>IF(Calculator!$F$3&gt;0,LOOKUP(Calculator!$F$3,Tables!$R$2:R$21,Tables!$U$2:$U$21)+D966,LOOKUP(Calculator!$F$2,Tables!$R$2:$R$21,Tables!$U$2:$U$21)+D966)</f>
        <v>18</v>
      </c>
    </row>
    <row r="970" spans="1:7">
      <c r="A970" s="60" t="s">
        <v>188</v>
      </c>
      <c r="B970" s="92">
        <f t="shared" si="29"/>
        <v>18</v>
      </c>
      <c r="C970" s="60" t="s">
        <v>365</v>
      </c>
      <c r="D970" s="75"/>
      <c r="E970" s="75"/>
      <c r="F970" s="93" t="s">
        <v>189</v>
      </c>
      <c r="G970" s="94">
        <f>IF(Calculator!$F$3&gt;0,LOOKUP(Calculator!$F$3,Tables!$R$2:R$21,Tables!$S$2:$S$21)+D966,LOOKUP(Calculator!$F$2,Tables!$R$2:$R$21,Tables!$S$2:$S$21)+D966)</f>
        <v>18</v>
      </c>
    </row>
    <row r="971" spans="1:7">
      <c r="A971" s="60" t="s">
        <v>261</v>
      </c>
      <c r="B971" s="95">
        <f>ROUND(D966/5,0)</f>
        <v>4</v>
      </c>
      <c r="C971" s="60" t="s">
        <v>190</v>
      </c>
      <c r="D971" s="75"/>
      <c r="E971" s="75"/>
      <c r="G971" s="75"/>
    </row>
    <row r="972" spans="1:7">
      <c r="A972" s="60" t="s">
        <v>191</v>
      </c>
      <c r="B972" s="92">
        <f>IF(G972=0,1,G972)</f>
        <v>4</v>
      </c>
      <c r="C972" s="60" t="s">
        <v>363</v>
      </c>
      <c r="D972" s="75"/>
      <c r="E972" s="75"/>
      <c r="F972" s="93" t="s">
        <v>141</v>
      </c>
      <c r="G972" s="94">
        <f>IF(Calculator!$F$3&gt;0,LOOKUP(Calculator!$F$3,Tables!$R$2:$R$21,Tables!$T$2:$T$21)+B971,LOOKUP(Calculator!$F$2,Tables!$R$2:$R$21,Tables!$T$2:$T$21)+B971)</f>
        <v>4</v>
      </c>
    </row>
    <row r="973" spans="1:7">
      <c r="A973" s="60" t="s">
        <v>210</v>
      </c>
      <c r="B973" s="95" t="str">
        <f>B960</f>
        <v>None</v>
      </c>
      <c r="C973" s="60" t="s">
        <v>240</v>
      </c>
    </row>
    <row r="974" spans="1:7">
      <c r="B974" s="96"/>
    </row>
    <row r="975" spans="1:7" ht="144" customHeight="1">
      <c r="A975" s="116" t="s">
        <v>436</v>
      </c>
      <c r="B975" s="116"/>
      <c r="C975" s="116"/>
      <c r="D975" s="116"/>
      <c r="E975" s="118"/>
    </row>
    <row r="976" spans="1:7">
      <c r="A976" s="73" t="s">
        <v>382</v>
      </c>
      <c r="B976" s="31" t="s">
        <v>307</v>
      </c>
      <c r="C976" s="74" t="s">
        <v>356</v>
      </c>
      <c r="D976" s="31" t="s">
        <v>300</v>
      </c>
    </row>
    <row r="977" spans="1:6">
      <c r="B977" s="31"/>
      <c r="C977" s="75"/>
      <c r="D977" s="75"/>
    </row>
    <row r="978" spans="1:6" ht="13" thickBot="1">
      <c r="A978" s="73" t="s">
        <v>358</v>
      </c>
      <c r="B978" s="76" t="s">
        <v>359</v>
      </c>
      <c r="C978" s="76" t="s">
        <v>205</v>
      </c>
      <c r="D978" s="76" t="s">
        <v>316</v>
      </c>
      <c r="F978" s="77" t="s">
        <v>317</v>
      </c>
    </row>
    <row r="979" spans="1:6">
      <c r="A979" s="78" t="s">
        <v>357</v>
      </c>
      <c r="B979" s="79" t="s">
        <v>206</v>
      </c>
      <c r="C979" s="79" t="s">
        <v>295</v>
      </c>
      <c r="D979" s="80">
        <f>IF(B979=0,0,LOOKUP(B979,Tables!A$2:A$4,Tables!B$2:B$4))</f>
        <v>0</v>
      </c>
      <c r="F979" s="31" t="s">
        <v>180</v>
      </c>
    </row>
    <row r="980" spans="1:6">
      <c r="A980" s="81" t="s">
        <v>294</v>
      </c>
      <c r="B980" s="82">
        <v>1</v>
      </c>
      <c r="C980" s="82" t="s">
        <v>212</v>
      </c>
      <c r="D980" s="83">
        <f>IF(B980=0,0,-1)</f>
        <v>-1</v>
      </c>
      <c r="F980" s="31" t="s">
        <v>298</v>
      </c>
    </row>
    <row r="981" spans="1:6">
      <c r="A981" s="84" t="s">
        <v>296</v>
      </c>
      <c r="B981" s="85">
        <v>1</v>
      </c>
      <c r="C981" s="85" t="s">
        <v>295</v>
      </c>
      <c r="D981" s="86">
        <f>IF(B981=0,0,-1)</f>
        <v>-1</v>
      </c>
      <c r="F981" s="31" t="s">
        <v>12</v>
      </c>
    </row>
    <row r="982" spans="1:6">
      <c r="A982" s="81" t="s">
        <v>297</v>
      </c>
      <c r="B982" s="82">
        <v>0</v>
      </c>
      <c r="C982" s="82" t="s">
        <v>295</v>
      </c>
      <c r="D982" s="83">
        <f>IF(B982=0,0,-1)</f>
        <v>0</v>
      </c>
      <c r="F982" s="31" t="s">
        <v>299</v>
      </c>
    </row>
    <row r="983" spans="1:6">
      <c r="A983" s="84" t="s">
        <v>219</v>
      </c>
      <c r="B983" s="85">
        <v>1</v>
      </c>
      <c r="C983" s="85" t="s">
        <v>295</v>
      </c>
      <c r="D983" s="86">
        <f>IF(B983=0,0,LOOKUP(B983,Tables!$C$2:$C$21,Tables!$D$2:$D$21))</f>
        <v>1</v>
      </c>
      <c r="F983" s="31" t="s">
        <v>300</v>
      </c>
    </row>
    <row r="984" spans="1:6">
      <c r="A984" s="81" t="s">
        <v>266</v>
      </c>
      <c r="B984" s="82">
        <v>0</v>
      </c>
      <c r="C984" s="82" t="str">
        <f>IF(B984=0,"-",IF(B984=1,"Meter Radius","Meters Radius"))</f>
        <v>-</v>
      </c>
      <c r="D984" s="83">
        <f>IF(B984=0,0,IF(B983=0,LOOKUP(B984,Tables!E$2:E$21,Tables!F$2:F$21),"Cannot have both"))</f>
        <v>0</v>
      </c>
      <c r="F984" s="31" t="s">
        <v>177</v>
      </c>
    </row>
    <row r="985" spans="1:6">
      <c r="A985" s="84" t="s">
        <v>269</v>
      </c>
      <c r="B985" s="85" t="s">
        <v>273</v>
      </c>
      <c r="C985" s="85" t="s">
        <v>295</v>
      </c>
      <c r="D985" s="86">
        <f>IF(B985="Full",0,IF(B985="Partial",2,IF(B985="None",5,"ERROR!")))</f>
        <v>5</v>
      </c>
      <c r="F985" s="31" t="s">
        <v>329</v>
      </c>
    </row>
    <row r="986" spans="1:6">
      <c r="A986" s="81" t="s">
        <v>267</v>
      </c>
      <c r="B986" s="82" t="s">
        <v>282</v>
      </c>
      <c r="C986" s="82" t="str">
        <f>IF(B986=0,"-",IF(B986="Touch","-",IF(B986=1,"Meter","Meters")))</f>
        <v>-</v>
      </c>
      <c r="D986" s="83">
        <f>IF(B986="Touch",1,IF(B986="Self",1,LOOKUP(B986,Tables!$G$2:$G$21,Tables!$H$2:$H$21)))</f>
        <v>1</v>
      </c>
      <c r="F986" s="31" t="s">
        <v>163</v>
      </c>
    </row>
    <row r="987" spans="1:6">
      <c r="A987" s="84" t="s">
        <v>268</v>
      </c>
      <c r="B987" s="85">
        <v>5</v>
      </c>
      <c r="C987" s="85" t="s">
        <v>323</v>
      </c>
      <c r="D987" s="87">
        <f>IF(B987="Instantaneous",1,IF(B987="Permanent",14,IF(C987="Round",LOOKUP(B987,Tables!$J$2:$J$10,Tables!$K$2:$K$10),IF(C987="Minute",LOOKUP(B987,Tables!$J$11:$J$15,Tables!K$11:K$15),IF(C987="Hour",7,LOOKUP(C987,Tables!$I$16:$I$20,Tables!$K$16:$K$20))))))</f>
        <v>4</v>
      </c>
    </row>
    <row r="988" spans="1:6">
      <c r="A988" s="81" t="s">
        <v>250</v>
      </c>
      <c r="B988" s="82" t="str">
        <f>D976</f>
        <v>Information</v>
      </c>
      <c r="C988" s="82" t="s">
        <v>295</v>
      </c>
      <c r="D988" s="83">
        <f>LOOKUP(B988,Tables!$N$2:$N$9,Tables!$O$2:$O$9)</f>
        <v>1</v>
      </c>
      <c r="F988" s="77" t="s">
        <v>287</v>
      </c>
    </row>
    <row r="989" spans="1:6">
      <c r="A989" s="84" t="s">
        <v>202</v>
      </c>
      <c r="B989" s="85" t="s">
        <v>407</v>
      </c>
      <c r="C989" s="85" t="s">
        <v>295</v>
      </c>
      <c r="D989" s="86">
        <f>LOOKUP(B989,Tables!$P$2:$P$5,Tables!$Q$2:$Q$5)</f>
        <v>-4</v>
      </c>
      <c r="F989" s="88" t="s">
        <v>407</v>
      </c>
    </row>
    <row r="990" spans="1:6" ht="13" thickBot="1">
      <c r="A990" s="89" t="s">
        <v>251</v>
      </c>
      <c r="B990" s="90">
        <v>6</v>
      </c>
      <c r="C990" s="90" t="str">
        <f>IF(SUM(B980:B982)&gt;0,"+"&amp;SUM(B980:B982),0)</f>
        <v>+2</v>
      </c>
      <c r="D990" s="91">
        <f>B990</f>
        <v>6</v>
      </c>
      <c r="F990" s="88" t="s">
        <v>338</v>
      </c>
    </row>
    <row r="991" spans="1:6">
      <c r="A991" s="73" t="s">
        <v>222</v>
      </c>
      <c r="B991" s="76"/>
      <c r="C991" s="76"/>
      <c r="D991" s="76">
        <f>IF(SUM(D979:D990)&lt;1,1,(SUM(D979:D990)))</f>
        <v>12</v>
      </c>
      <c r="F991" s="88" t="s">
        <v>166</v>
      </c>
    </row>
    <row r="992" spans="1:6">
      <c r="B992" s="75"/>
      <c r="C992" s="75"/>
      <c r="D992" s="75"/>
      <c r="E992" s="75"/>
      <c r="F992" s="31" t="s">
        <v>336</v>
      </c>
    </row>
    <row r="993" spans="1:7">
      <c r="A993" s="60" t="s">
        <v>221</v>
      </c>
      <c r="B993" s="92" t="str">
        <f>B990+C990&amp;"d6"</f>
        <v>8d6</v>
      </c>
      <c r="C993" s="60" t="s">
        <v>223</v>
      </c>
      <c r="D993" s="75"/>
      <c r="E993" s="75"/>
    </row>
    <row r="994" spans="1:7">
      <c r="A994" s="60" t="s">
        <v>332</v>
      </c>
      <c r="B994" s="92">
        <f t="shared" ref="B994:B995" si="30">IF(G994=0,1,G994)</f>
        <v>12</v>
      </c>
      <c r="C994" s="60" t="s">
        <v>204</v>
      </c>
      <c r="D994" s="75"/>
      <c r="E994" s="75"/>
      <c r="F994" s="93" t="s">
        <v>187</v>
      </c>
      <c r="G994" s="94">
        <f>IF(Calculator!$F$3&gt;0,LOOKUP(Calculator!$F$3,Tables!$R$2:R$21,Tables!$U$2:$U$21)+D991,LOOKUP(Calculator!$F$2,Tables!$R$2:$R$21,Tables!$U$2:$U$21)+D991)</f>
        <v>12</v>
      </c>
    </row>
    <row r="995" spans="1:7">
      <c r="A995" s="60" t="s">
        <v>188</v>
      </c>
      <c r="B995" s="92">
        <f t="shared" si="30"/>
        <v>12</v>
      </c>
      <c r="C995" s="60" t="s">
        <v>365</v>
      </c>
      <c r="D995" s="75"/>
      <c r="E995" s="75"/>
      <c r="F995" s="93" t="s">
        <v>189</v>
      </c>
      <c r="G995" s="94">
        <f>IF(Calculator!$F$3&gt;0,LOOKUP(Calculator!$F$3,Tables!$R$2:R$21,Tables!$S$2:$S$21)+D991,LOOKUP(Calculator!$F$2,Tables!$R$2:$R$21,Tables!$S$2:$S$21)+D991)</f>
        <v>12</v>
      </c>
    </row>
    <row r="996" spans="1:7">
      <c r="A996" s="60" t="s">
        <v>261</v>
      </c>
      <c r="B996" s="95">
        <f>ROUND(D991/5,0)</f>
        <v>2</v>
      </c>
      <c r="C996" s="60" t="s">
        <v>190</v>
      </c>
      <c r="D996" s="75"/>
      <c r="E996" s="75"/>
      <c r="G996" s="75"/>
    </row>
    <row r="997" spans="1:7">
      <c r="A997" s="60" t="s">
        <v>191</v>
      </c>
      <c r="B997" s="92">
        <f>IF(G997=0,1,G997)</f>
        <v>2</v>
      </c>
      <c r="C997" s="60" t="s">
        <v>363</v>
      </c>
      <c r="D997" s="75"/>
      <c r="E997" s="75"/>
      <c r="F997" s="93" t="s">
        <v>141</v>
      </c>
      <c r="G997" s="94">
        <f>IF(Calculator!$F$3&gt;0,LOOKUP(Calculator!$F$3,Tables!$R$2:$R$21,Tables!$T$2:$T$21)+B996,LOOKUP(Calculator!$F$2,Tables!$R$2:$R$21,Tables!$T$2:$T$21)+B996)</f>
        <v>2</v>
      </c>
    </row>
    <row r="998" spans="1:7">
      <c r="A998" s="60" t="s">
        <v>210</v>
      </c>
      <c r="B998" s="95" t="str">
        <f>B985</f>
        <v>None</v>
      </c>
      <c r="C998" s="60" t="s">
        <v>240</v>
      </c>
    </row>
    <row r="999" spans="1:7">
      <c r="B999" s="96"/>
    </row>
    <row r="1000" spans="1:7" ht="144" customHeight="1">
      <c r="A1000" s="116" t="s">
        <v>442</v>
      </c>
      <c r="B1000" s="116"/>
      <c r="C1000" s="116"/>
      <c r="D1000" s="116"/>
      <c r="E1000" s="118"/>
    </row>
    <row r="1001" spans="1:7">
      <c r="A1001" s="73" t="s">
        <v>382</v>
      </c>
      <c r="B1001" s="31" t="s">
        <v>306</v>
      </c>
      <c r="C1001" s="74" t="s">
        <v>356</v>
      </c>
      <c r="D1001" s="31" t="s">
        <v>232</v>
      </c>
      <c r="E1001" s="31"/>
    </row>
    <row r="1002" spans="1:7">
      <c r="B1002" s="75"/>
      <c r="C1002" s="75"/>
      <c r="D1002" s="75"/>
    </row>
    <row r="1003" spans="1:7" ht="13" thickBot="1">
      <c r="A1003" s="73" t="s">
        <v>358</v>
      </c>
      <c r="B1003" s="76" t="s">
        <v>359</v>
      </c>
      <c r="C1003" s="76" t="s">
        <v>205</v>
      </c>
      <c r="D1003" s="76" t="s">
        <v>316</v>
      </c>
      <c r="F1003" s="77" t="s">
        <v>317</v>
      </c>
    </row>
    <row r="1004" spans="1:7">
      <c r="A1004" s="78" t="s">
        <v>357</v>
      </c>
      <c r="B1004" s="79" t="s">
        <v>206</v>
      </c>
      <c r="C1004" s="79" t="s">
        <v>295</v>
      </c>
      <c r="D1004" s="80">
        <f>IF(B1004=0,0,LOOKUP(B1004,Tables!A$2:A$4,Tables!B$2:B$4))</f>
        <v>0</v>
      </c>
      <c r="F1004" s="31" t="s">
        <v>180</v>
      </c>
    </row>
    <row r="1005" spans="1:7">
      <c r="A1005" s="81" t="s">
        <v>294</v>
      </c>
      <c r="B1005" s="82">
        <v>1</v>
      </c>
      <c r="C1005" s="82" t="s">
        <v>212</v>
      </c>
      <c r="D1005" s="83">
        <f>IF(B1005=0,0,-1)</f>
        <v>-1</v>
      </c>
      <c r="F1005" s="31" t="s">
        <v>298</v>
      </c>
    </row>
    <row r="1006" spans="1:7">
      <c r="A1006" s="84" t="s">
        <v>296</v>
      </c>
      <c r="B1006" s="85">
        <v>1</v>
      </c>
      <c r="C1006" s="85" t="s">
        <v>295</v>
      </c>
      <c r="D1006" s="86">
        <f>IF(B1006=0,0,-1)</f>
        <v>-1</v>
      </c>
      <c r="F1006" s="31" t="s">
        <v>12</v>
      </c>
    </row>
    <row r="1007" spans="1:7">
      <c r="A1007" s="81" t="s">
        <v>297</v>
      </c>
      <c r="B1007" s="82">
        <v>0</v>
      </c>
      <c r="C1007" s="82" t="s">
        <v>295</v>
      </c>
      <c r="D1007" s="83">
        <f>IF(B1007=0,0,-1)</f>
        <v>0</v>
      </c>
      <c r="F1007" s="31" t="s">
        <v>299</v>
      </c>
    </row>
    <row r="1008" spans="1:7">
      <c r="A1008" s="84" t="s">
        <v>219</v>
      </c>
      <c r="B1008" s="85">
        <v>1</v>
      </c>
      <c r="C1008" s="85" t="s">
        <v>295</v>
      </c>
      <c r="D1008" s="86">
        <f>IF(B1008=0,0,LOOKUP(B1008,Tables!$C$2:$C$21,Tables!$D$2:$D$21))</f>
        <v>1</v>
      </c>
      <c r="F1008" s="31" t="s">
        <v>300</v>
      </c>
    </row>
    <row r="1009" spans="1:7">
      <c r="A1009" s="81" t="s">
        <v>266</v>
      </c>
      <c r="B1009" s="82">
        <v>0</v>
      </c>
      <c r="C1009" s="82" t="str">
        <f>IF(B1009=0,"-",IF(B1009=1,"Meter Radius","Meters Radius"))</f>
        <v>-</v>
      </c>
      <c r="D1009" s="83">
        <f>IF(B1009=0,0,IF(B1008=0,LOOKUP(B1009,Tables!E$2:E$21,Tables!F$2:F$21),"Cannot have both"))</f>
        <v>0</v>
      </c>
      <c r="F1009" s="31" t="s">
        <v>177</v>
      </c>
    </row>
    <row r="1010" spans="1:7">
      <c r="A1010" s="84" t="s">
        <v>269</v>
      </c>
      <c r="B1010" s="85" t="s">
        <v>271</v>
      </c>
      <c r="C1010" s="85" t="s">
        <v>295</v>
      </c>
      <c r="D1010" s="86">
        <f>IF(B1010="Full",0,IF(B1010="Partial",2,IF(B1010="None",5,"ERROR!")))</f>
        <v>0</v>
      </c>
      <c r="F1010" s="31" t="s">
        <v>328</v>
      </c>
    </row>
    <row r="1011" spans="1:7">
      <c r="A1011" s="81" t="s">
        <v>267</v>
      </c>
      <c r="B1011" s="82">
        <v>10</v>
      </c>
      <c r="C1011" s="82" t="str">
        <f>IF(B1011=0,"-",IF(B1011="Touch","-",IF(B1011=1,"Meter","Meters")))</f>
        <v>Meters</v>
      </c>
      <c r="D1011" s="83">
        <f>IF(B1011="Touch",1,IF(B1011="Self",1,LOOKUP(B1011,Tables!$G$2:$G$21,Tables!$H$2:$H$21)))</f>
        <v>3</v>
      </c>
      <c r="F1011" s="31" t="s">
        <v>321</v>
      </c>
    </row>
    <row r="1012" spans="1:7">
      <c r="A1012" s="84" t="s">
        <v>268</v>
      </c>
      <c r="B1012" s="85" t="s">
        <v>281</v>
      </c>
      <c r="C1012" s="85" t="s">
        <v>323</v>
      </c>
      <c r="D1012" s="87">
        <f>IF(B1012="Instantaneous",1,IF(B1012="Permanent",14,IF(C1012="Round",LOOKUP(B1012,Tables!$J$2:$J$10,Tables!$K$2:$K$10),IF(C1012="Minute",LOOKUP(B1012,Tables!$J$11:$J$15,Tables!K$11:K$15),IF(C1012="Hour",7,LOOKUP(C1012,Tables!$I$16:$I$20,Tables!$K$16:$K$20))))))</f>
        <v>1</v>
      </c>
    </row>
    <row r="1013" spans="1:7">
      <c r="A1013" s="81" t="s">
        <v>250</v>
      </c>
      <c r="B1013" s="82" t="str">
        <f>D1001</f>
        <v>Physical</v>
      </c>
      <c r="C1013" s="82" t="s">
        <v>295</v>
      </c>
      <c r="D1013" s="83">
        <f>LOOKUP(B1013,Tables!$N$2:$N$9,Tables!$O$2:$O$9)</f>
        <v>3</v>
      </c>
      <c r="F1013" s="77" t="s">
        <v>287</v>
      </c>
    </row>
    <row r="1014" spans="1:7">
      <c r="A1014" s="84" t="s">
        <v>202</v>
      </c>
      <c r="B1014" s="85" t="s">
        <v>407</v>
      </c>
      <c r="C1014" s="85" t="s">
        <v>295</v>
      </c>
      <c r="D1014" s="86">
        <f>LOOKUP(B1014,Tables!$P$2:$P$5,Tables!$Q$2:$Q$5)</f>
        <v>-4</v>
      </c>
      <c r="F1014" s="88" t="s">
        <v>407</v>
      </c>
    </row>
    <row r="1015" spans="1:7" ht="13" thickBot="1">
      <c r="A1015" s="89" t="s">
        <v>251</v>
      </c>
      <c r="B1015" s="90">
        <v>5</v>
      </c>
      <c r="C1015" s="90" t="str">
        <f>IF(SUM(B1005:B1007)&gt;0,"+"&amp;SUM(B1005:B1007),0)</f>
        <v>+2</v>
      </c>
      <c r="D1015" s="91">
        <f>B1015</f>
        <v>5</v>
      </c>
      <c r="F1015" s="88" t="s">
        <v>338</v>
      </c>
    </row>
    <row r="1016" spans="1:7">
      <c r="A1016" s="73" t="s">
        <v>222</v>
      </c>
      <c r="B1016" s="76"/>
      <c r="C1016" s="76"/>
      <c r="D1016" s="76">
        <f>IF(SUM(D1004:D1015)&lt;1,1,(SUM(D1004:D1015)))</f>
        <v>7</v>
      </c>
      <c r="F1016" s="88" t="s">
        <v>166</v>
      </c>
    </row>
    <row r="1017" spans="1:7">
      <c r="B1017" s="75"/>
      <c r="C1017" s="75"/>
      <c r="D1017" s="75"/>
      <c r="E1017" s="75"/>
      <c r="F1017" s="31" t="s">
        <v>336</v>
      </c>
    </row>
    <row r="1018" spans="1:7">
      <c r="A1018" s="60" t="s">
        <v>221</v>
      </c>
      <c r="B1018" s="92" t="str">
        <f>B1015+C1015&amp;"d6"</f>
        <v>7d6</v>
      </c>
      <c r="C1018" s="60" t="s">
        <v>223</v>
      </c>
      <c r="D1018" s="75"/>
      <c r="E1018" s="75"/>
    </row>
    <row r="1019" spans="1:7">
      <c r="A1019" s="60" t="s">
        <v>332</v>
      </c>
      <c r="B1019" s="92">
        <f t="shared" ref="B1019:B1020" si="31">IF(G1019=0,1,G1019)</f>
        <v>7</v>
      </c>
      <c r="C1019" s="60" t="s">
        <v>204</v>
      </c>
      <c r="D1019" s="75"/>
      <c r="E1019" s="75"/>
      <c r="F1019" s="93" t="s">
        <v>187</v>
      </c>
      <c r="G1019" s="94">
        <f>IF(Calculator!$F$3&gt;0,LOOKUP(Calculator!$F$3,Tables!$R$2:R$21,Tables!$U$2:$U$21)+D1016,LOOKUP(Calculator!$F$2,Tables!$R$2:$R$21,Tables!$U$2:$U$21)+D1016)</f>
        <v>7</v>
      </c>
    </row>
    <row r="1020" spans="1:7">
      <c r="A1020" s="60" t="s">
        <v>188</v>
      </c>
      <c r="B1020" s="92">
        <f t="shared" si="31"/>
        <v>7</v>
      </c>
      <c r="C1020" s="60" t="s">
        <v>365</v>
      </c>
      <c r="D1020" s="75"/>
      <c r="E1020" s="75"/>
      <c r="F1020" s="93" t="s">
        <v>189</v>
      </c>
      <c r="G1020" s="94">
        <f>IF(Calculator!$F$3&gt;0,LOOKUP(Calculator!$F$3,Tables!$R$2:R$21,Tables!$S$2:$S$21)+D1016,LOOKUP(Calculator!$F$2,Tables!$R$2:$R$21,Tables!$S$2:$S$21)+D1016)</f>
        <v>7</v>
      </c>
    </row>
    <row r="1021" spans="1:7">
      <c r="A1021" s="60" t="s">
        <v>261</v>
      </c>
      <c r="B1021" s="95">
        <f>ROUND(D1016/5,0)</f>
        <v>1</v>
      </c>
      <c r="C1021" s="60" t="s">
        <v>190</v>
      </c>
      <c r="D1021" s="75"/>
      <c r="E1021" s="75"/>
      <c r="G1021" s="75"/>
    </row>
    <row r="1022" spans="1:7">
      <c r="A1022" s="60" t="s">
        <v>191</v>
      </c>
      <c r="B1022" s="92">
        <f>IF(G1022=0,1,G1022)</f>
        <v>1</v>
      </c>
      <c r="C1022" s="60" t="s">
        <v>363</v>
      </c>
      <c r="D1022" s="75"/>
      <c r="E1022" s="75"/>
      <c r="F1022" s="93" t="s">
        <v>141</v>
      </c>
      <c r="G1022" s="94">
        <f>IF(Calculator!$F$3&gt;0,LOOKUP(Calculator!$F$3,Tables!$R$2:$R$21,Tables!$T$2:$T$21)+B1021,LOOKUP(Calculator!$F$2,Tables!$R$2:$R$21,Tables!$T$2:$T$21)+B1021)</f>
        <v>1</v>
      </c>
    </row>
    <row r="1023" spans="1:7">
      <c r="A1023" s="60" t="s">
        <v>210</v>
      </c>
      <c r="B1023" s="95" t="str">
        <f>B1010</f>
        <v>Full</v>
      </c>
      <c r="C1023" s="60" t="s">
        <v>240</v>
      </c>
    </row>
    <row r="1024" spans="1:7">
      <c r="B1024" s="96"/>
    </row>
    <row r="1025" spans="1:6" ht="144" customHeight="1">
      <c r="A1025" s="116" t="s">
        <v>441</v>
      </c>
      <c r="B1025" s="116"/>
      <c r="C1025" s="116"/>
      <c r="D1025" s="116"/>
      <c r="E1025" s="118"/>
    </row>
    <row r="1026" spans="1:6">
      <c r="A1026" s="73" t="s">
        <v>382</v>
      </c>
      <c r="B1026" s="31" t="s">
        <v>305</v>
      </c>
      <c r="C1026" s="74" t="s">
        <v>356</v>
      </c>
      <c r="D1026" s="31" t="s">
        <v>144</v>
      </c>
    </row>
    <row r="1027" spans="1:6">
      <c r="B1027" s="75"/>
      <c r="C1027" s="75"/>
      <c r="D1027" s="75"/>
    </row>
    <row r="1028" spans="1:6" ht="13" thickBot="1">
      <c r="A1028" s="73" t="s">
        <v>358</v>
      </c>
      <c r="B1028" s="76" t="s">
        <v>359</v>
      </c>
      <c r="C1028" s="76" t="s">
        <v>205</v>
      </c>
      <c r="D1028" s="76" t="s">
        <v>316</v>
      </c>
      <c r="F1028" s="77" t="s">
        <v>317</v>
      </c>
    </row>
    <row r="1029" spans="1:6">
      <c r="A1029" s="78" t="s">
        <v>357</v>
      </c>
      <c r="B1029" s="79" t="s">
        <v>206</v>
      </c>
      <c r="C1029" s="79" t="s">
        <v>295</v>
      </c>
      <c r="D1029" s="80">
        <f>IF(B1029=0,0,LOOKUP(B1029,Tables!A$2:A$4,Tables!B$2:B$4))</f>
        <v>0</v>
      </c>
      <c r="F1029" s="31" t="s">
        <v>180</v>
      </c>
    </row>
    <row r="1030" spans="1:6">
      <c r="A1030" s="81" t="s">
        <v>294</v>
      </c>
      <c r="B1030" s="82">
        <v>1</v>
      </c>
      <c r="C1030" s="82" t="s">
        <v>212</v>
      </c>
      <c r="D1030" s="83">
        <f>IF(B1030=0,0,-1)</f>
        <v>-1</v>
      </c>
      <c r="F1030" s="31" t="s">
        <v>298</v>
      </c>
    </row>
    <row r="1031" spans="1:6">
      <c r="A1031" s="84" t="s">
        <v>296</v>
      </c>
      <c r="B1031" s="85">
        <v>1</v>
      </c>
      <c r="C1031" s="85" t="s">
        <v>295</v>
      </c>
      <c r="D1031" s="86">
        <f>IF(B1031=0,0,-1)</f>
        <v>-1</v>
      </c>
      <c r="F1031" s="31" t="s">
        <v>12</v>
      </c>
    </row>
    <row r="1032" spans="1:6">
      <c r="A1032" s="81" t="s">
        <v>297</v>
      </c>
      <c r="B1032" s="82">
        <v>1</v>
      </c>
      <c r="C1032" s="82" t="s">
        <v>295</v>
      </c>
      <c r="D1032" s="83">
        <f>IF(B1032=0,0,-1)</f>
        <v>-1</v>
      </c>
      <c r="F1032" s="31" t="s">
        <v>299</v>
      </c>
    </row>
    <row r="1033" spans="1:6">
      <c r="A1033" s="84" t="s">
        <v>219</v>
      </c>
      <c r="B1033" s="85">
        <v>1</v>
      </c>
      <c r="C1033" s="85" t="s">
        <v>295</v>
      </c>
      <c r="D1033" s="86">
        <f>IF(B1033=0,0,LOOKUP(B1033,Tables!$C$2:$C$21,Tables!$D$2:$D$21))</f>
        <v>1</v>
      </c>
      <c r="F1033" s="31" t="s">
        <v>300</v>
      </c>
    </row>
    <row r="1034" spans="1:6">
      <c r="A1034" s="81" t="s">
        <v>266</v>
      </c>
      <c r="B1034" s="82">
        <v>0</v>
      </c>
      <c r="C1034" s="82" t="str">
        <f>IF(B1034=0,"-",IF(B1034=1,"Meter Radius","Meters Radius"))</f>
        <v>-</v>
      </c>
      <c r="D1034" s="83">
        <f>IF(B1034=0,0,IF(B1033=0,LOOKUP(B1034,Tables!E$2:E$21,Tables!F$2:F$21),"Cannot have both"))</f>
        <v>0</v>
      </c>
      <c r="F1034" s="31" t="s">
        <v>177</v>
      </c>
    </row>
    <row r="1035" spans="1:6">
      <c r="A1035" s="84" t="s">
        <v>269</v>
      </c>
      <c r="B1035" s="85" t="s">
        <v>31</v>
      </c>
      <c r="C1035" s="85" t="s">
        <v>295</v>
      </c>
      <c r="D1035" s="86">
        <f>IF(B1035="Full",0,IF(B1035="Partial",2,IF(B1035="None",5,"ERROR!")))</f>
        <v>0</v>
      </c>
      <c r="F1035" s="31" t="s">
        <v>329</v>
      </c>
    </row>
    <row r="1036" spans="1:6">
      <c r="A1036" s="81" t="s">
        <v>267</v>
      </c>
      <c r="B1036" s="82" t="s">
        <v>282</v>
      </c>
      <c r="C1036" s="82" t="str">
        <f>IF(B1036=0,"-",IF(B1036="Touch","-",IF(B1036=1,"Meter","Meters")))</f>
        <v>-</v>
      </c>
      <c r="D1036" s="83">
        <f>IF(B1036="Touch",1,IF(B1036="Self",1,LOOKUP(B1036,Tables!$G$2:$G$21,Tables!$H$2:$H$21)))</f>
        <v>1</v>
      </c>
      <c r="F1036" s="31" t="s">
        <v>163</v>
      </c>
    </row>
    <row r="1037" spans="1:6">
      <c r="A1037" s="84" t="s">
        <v>268</v>
      </c>
      <c r="B1037" s="85">
        <v>5</v>
      </c>
      <c r="C1037" s="85" t="s">
        <v>323</v>
      </c>
      <c r="D1037" s="87">
        <f>IF(B1037="Instantaneous",1,IF(B1037="Permanent",14,IF(C1037="Round",LOOKUP(B1037,Tables!$J$2:$J$10,Tables!$K$2:$K$10),IF(C1037="Minute",LOOKUP(B1037,Tables!$J$11:$J$15,Tables!K$11:K$15),IF(C1037="Hour",7,LOOKUP(C1037,Tables!$I$16:$I$20,Tables!$K$16:$K$20))))))</f>
        <v>4</v>
      </c>
    </row>
    <row r="1038" spans="1:6">
      <c r="A1038" s="81" t="s">
        <v>250</v>
      </c>
      <c r="B1038" s="100" t="str">
        <f>D1026</f>
        <v>Mental/Communication</v>
      </c>
      <c r="C1038" s="82" t="s">
        <v>295</v>
      </c>
      <c r="D1038" s="83">
        <f>LOOKUP(B1038,Tables!$N$2:$N$9,Tables!$O$2:$O$9)</f>
        <v>1</v>
      </c>
      <c r="F1038" s="77" t="s">
        <v>287</v>
      </c>
    </row>
    <row r="1039" spans="1:6">
      <c r="A1039" s="84" t="s">
        <v>202</v>
      </c>
      <c r="B1039" s="85" t="s">
        <v>407</v>
      </c>
      <c r="C1039" s="85" t="s">
        <v>295</v>
      </c>
      <c r="D1039" s="86">
        <f>LOOKUP(B1039,Tables!$P$2:$P$5,Tables!$Q$2:$Q$5)</f>
        <v>-4</v>
      </c>
      <c r="F1039" s="88" t="s">
        <v>407</v>
      </c>
    </row>
    <row r="1040" spans="1:6" ht="13" thickBot="1">
      <c r="A1040" s="89" t="s">
        <v>251</v>
      </c>
      <c r="B1040" s="90">
        <v>4</v>
      </c>
      <c r="C1040" s="90" t="str">
        <f>IF(SUM(B1030:B1032)&gt;0,"+"&amp;SUM(B1030:B1032),0)</f>
        <v>+3</v>
      </c>
      <c r="D1040" s="91">
        <f>B1040</f>
        <v>4</v>
      </c>
      <c r="F1040" s="88" t="s">
        <v>338</v>
      </c>
    </row>
    <row r="1041" spans="1:7">
      <c r="A1041" s="73" t="s">
        <v>222</v>
      </c>
      <c r="B1041" s="76"/>
      <c r="C1041" s="76"/>
      <c r="D1041" s="76">
        <f>IF(SUM(D1029:D1040)&lt;1,1,(SUM(D1029:D1040)))</f>
        <v>4</v>
      </c>
      <c r="F1041" s="88" t="s">
        <v>166</v>
      </c>
    </row>
    <row r="1042" spans="1:7">
      <c r="B1042" s="75"/>
      <c r="C1042" s="75"/>
      <c r="D1042" s="75"/>
      <c r="E1042" s="75"/>
      <c r="F1042" s="31" t="s">
        <v>336</v>
      </c>
    </row>
    <row r="1043" spans="1:7">
      <c r="A1043" s="60" t="s">
        <v>221</v>
      </c>
      <c r="B1043" s="92" t="str">
        <f>B1040+C1040&amp;"d6"</f>
        <v>7d6</v>
      </c>
      <c r="C1043" s="60" t="s">
        <v>223</v>
      </c>
      <c r="D1043" s="75"/>
      <c r="E1043" s="75"/>
    </row>
    <row r="1044" spans="1:7">
      <c r="A1044" s="60" t="s">
        <v>332</v>
      </c>
      <c r="B1044" s="92">
        <f t="shared" ref="B1044:B1045" si="32">IF(G1044=0,1,G1044)</f>
        <v>4</v>
      </c>
      <c r="C1044" s="60" t="s">
        <v>204</v>
      </c>
      <c r="D1044" s="75"/>
      <c r="E1044" s="75"/>
      <c r="F1044" s="93" t="s">
        <v>187</v>
      </c>
      <c r="G1044" s="94">
        <f>IF(Calculator!$F$3&gt;0,LOOKUP(Calculator!$F$3,Tables!$R$2:R$21,Tables!$U$2:$U$21)+D1041,LOOKUP(Calculator!$F$2,Tables!$R$2:$R$21,Tables!$U$2:$U$21)+D1041)</f>
        <v>4</v>
      </c>
    </row>
    <row r="1045" spans="1:7">
      <c r="A1045" s="60" t="s">
        <v>188</v>
      </c>
      <c r="B1045" s="92">
        <f t="shared" si="32"/>
        <v>4</v>
      </c>
      <c r="C1045" s="60" t="s">
        <v>365</v>
      </c>
      <c r="D1045" s="75"/>
      <c r="E1045" s="75"/>
      <c r="F1045" s="93" t="s">
        <v>189</v>
      </c>
      <c r="G1045" s="94">
        <f>IF(Calculator!$F$3&gt;0,LOOKUP(Calculator!$F$3,Tables!$R$2:R$21,Tables!$S$2:$S$21)+D1041,LOOKUP(Calculator!$F$2,Tables!$R$2:$R$21,Tables!$S$2:$S$21)+D1041)</f>
        <v>4</v>
      </c>
    </row>
    <row r="1046" spans="1:7">
      <c r="A1046" s="60" t="s">
        <v>261</v>
      </c>
      <c r="B1046" s="95">
        <f>ROUND(D1041/5,0)</f>
        <v>1</v>
      </c>
      <c r="C1046" s="60" t="s">
        <v>190</v>
      </c>
      <c r="D1046" s="75"/>
      <c r="E1046" s="75"/>
      <c r="G1046" s="75"/>
    </row>
    <row r="1047" spans="1:7">
      <c r="A1047" s="60" t="s">
        <v>191</v>
      </c>
      <c r="B1047" s="92">
        <f>IF(G1047=0,1,G1047)</f>
        <v>1</v>
      </c>
      <c r="C1047" s="60" t="s">
        <v>363</v>
      </c>
      <c r="D1047" s="75"/>
      <c r="E1047" s="75"/>
      <c r="F1047" s="93" t="s">
        <v>141</v>
      </c>
      <c r="G1047" s="94">
        <f>IF(Calculator!$F$3&gt;0,LOOKUP(Calculator!$F$3,Tables!$R$2:$R$21,Tables!$T$2:$T$21)+B1046,LOOKUP(Calculator!$F$2,Tables!$R$2:$R$21,Tables!$T$2:$T$21)+B1046)</f>
        <v>1</v>
      </c>
    </row>
    <row r="1048" spans="1:7">
      <c r="A1048" s="60" t="s">
        <v>210</v>
      </c>
      <c r="B1048" s="95" t="str">
        <f>B1035</f>
        <v>Full</v>
      </c>
      <c r="C1048" s="60" t="s">
        <v>240</v>
      </c>
    </row>
    <row r="1049" spans="1:7">
      <c r="B1049" s="96"/>
    </row>
    <row r="1050" spans="1:7" ht="144" customHeight="1">
      <c r="A1050" s="116" t="s">
        <v>27</v>
      </c>
      <c r="B1050" s="116"/>
      <c r="C1050" s="116"/>
      <c r="D1050" s="116"/>
      <c r="E1050" s="118"/>
    </row>
    <row r="1051" spans="1:7">
      <c r="A1051" s="1" t="s">
        <v>343</v>
      </c>
      <c r="B1051" s="7" t="s">
        <v>532</v>
      </c>
      <c r="C1051" s="8" t="s">
        <v>356</v>
      </c>
      <c r="D1051" s="105" t="s">
        <v>94</v>
      </c>
    </row>
    <row r="1052" spans="1:7">
      <c r="A1052" s="2"/>
      <c r="B1052" s="7"/>
      <c r="C1052" s="7"/>
      <c r="D1052" s="7"/>
    </row>
    <row r="1053" spans="1:7" ht="13" thickBot="1">
      <c r="A1053" s="1" t="s">
        <v>358</v>
      </c>
      <c r="B1053" s="23" t="s">
        <v>359</v>
      </c>
      <c r="C1053" s="23" t="s">
        <v>205</v>
      </c>
      <c r="D1053" s="23" t="s">
        <v>79</v>
      </c>
      <c r="F1053" s="77" t="s">
        <v>317</v>
      </c>
    </row>
    <row r="1054" spans="1:7">
      <c r="A1054" s="10" t="s">
        <v>357</v>
      </c>
      <c r="B1054" s="11" t="s">
        <v>95</v>
      </c>
      <c r="C1054" s="11" t="s">
        <v>295</v>
      </c>
      <c r="D1054" s="12">
        <f>IF(B1054=0,0,LOOKUP(B1054,Tables!A$2:A$4,Tables!B$2:B$4))</f>
        <v>0</v>
      </c>
      <c r="F1054" s="31" t="s">
        <v>180</v>
      </c>
    </row>
    <row r="1055" spans="1:7">
      <c r="A1055" s="13" t="s">
        <v>294</v>
      </c>
      <c r="B1055" s="14">
        <v>1</v>
      </c>
      <c r="C1055" s="14" t="s">
        <v>200</v>
      </c>
      <c r="D1055" s="15">
        <f>IF(B1055=0,0,-1)</f>
        <v>-1</v>
      </c>
      <c r="F1055" s="31" t="s">
        <v>298</v>
      </c>
    </row>
    <row r="1056" spans="1:7">
      <c r="A1056" s="16" t="s">
        <v>296</v>
      </c>
      <c r="B1056" s="17">
        <v>1</v>
      </c>
      <c r="C1056" s="17" t="s">
        <v>295</v>
      </c>
      <c r="D1056" s="18">
        <f>IF(B1056=0,0,-1)</f>
        <v>-1</v>
      </c>
      <c r="F1056" s="31" t="s">
        <v>12</v>
      </c>
    </row>
    <row r="1057" spans="1:7">
      <c r="A1057" s="13" t="s">
        <v>297</v>
      </c>
      <c r="B1057" s="14">
        <v>1</v>
      </c>
      <c r="C1057" s="14" t="s">
        <v>295</v>
      </c>
      <c r="D1057" s="15">
        <f>IF(B1057=0,0,-1)</f>
        <v>-1</v>
      </c>
      <c r="F1057" s="31" t="s">
        <v>299</v>
      </c>
    </row>
    <row r="1058" spans="1:7">
      <c r="A1058" s="16" t="s">
        <v>219</v>
      </c>
      <c r="B1058" s="17"/>
      <c r="C1058" s="17" t="s">
        <v>295</v>
      </c>
      <c r="D1058" s="18">
        <f>IF(B1058=0,0,LOOKUP(B1058,Tables!$C$2:$C$21,Tables!$D$2:$D$21))</f>
        <v>0</v>
      </c>
      <c r="F1058" s="31" t="s">
        <v>300</v>
      </c>
    </row>
    <row r="1059" spans="1:7">
      <c r="A1059" s="13" t="s">
        <v>266</v>
      </c>
      <c r="B1059" s="14">
        <v>10</v>
      </c>
      <c r="C1059" s="14" t="str">
        <f>IF(B1059=0,"-",IF(B1059=1,"Meter Radius","Meters Radius"))</f>
        <v>Meters Radius</v>
      </c>
      <c r="D1059" s="15">
        <f>IF(B1059=0,0,IF(B1058=0,LOOKUP(B1059,Tables!E$2:E$21,Tables!F$2:F$21),"Cannot have both"))</f>
        <v>5</v>
      </c>
      <c r="F1059" s="31" t="s">
        <v>177</v>
      </c>
    </row>
    <row r="1060" spans="1:7">
      <c r="A1060" s="16" t="s">
        <v>269</v>
      </c>
      <c r="B1060" s="17" t="s">
        <v>539</v>
      </c>
      <c r="C1060" s="17" t="s">
        <v>295</v>
      </c>
      <c r="D1060" s="18">
        <f>IF(B1060="Full",0,IF(B1060="Partial",2,IF(B1060="None",5,"ERROR!")))</f>
        <v>0</v>
      </c>
      <c r="F1060" s="31" t="s">
        <v>329</v>
      </c>
    </row>
    <row r="1061" spans="1:7">
      <c r="A1061" s="13" t="s">
        <v>267</v>
      </c>
      <c r="B1061" s="14" t="s">
        <v>549</v>
      </c>
      <c r="C1061" s="14" t="str">
        <f>IF(B1061=0,"-",IF(B1061="Touch","-",IF(B1061=1,"Meter","Meters")))</f>
        <v>-</v>
      </c>
      <c r="D1061" s="15">
        <f>IF(B1061="Touch",1,IF(B1061="Self",1,LOOKUP(B1061,Tables!$G$2:$G$21,Tables!$H$2:$H$21)))</f>
        <v>1</v>
      </c>
      <c r="F1061" s="31" t="s">
        <v>321</v>
      </c>
    </row>
    <row r="1062" spans="1:7">
      <c r="A1062" s="16" t="s">
        <v>268</v>
      </c>
      <c r="B1062" s="17">
        <v>1</v>
      </c>
      <c r="C1062" s="17" t="s">
        <v>550</v>
      </c>
      <c r="D1062" s="19">
        <f>IF(B1062="Instantaneous",1,IF(B1062="Permanent",14,IF(C1062="Round",LOOKUP(B1062,Tables!$J$2:$J$10,Tables!$K$2:$K$10),IF(C1062="Minute",LOOKUP(B1062,Tables!$J$11:$J$15,Tables!K$11:K$15),IF(C1062="Hour",7,LOOKUP(C1062,Tables!$I$16:$I$20,Tables!$K$16:$K$20))))))</f>
        <v>3</v>
      </c>
    </row>
    <row r="1063" spans="1:7">
      <c r="A1063" s="13" t="s">
        <v>201</v>
      </c>
      <c r="B1063" s="14" t="str">
        <f>D1051</f>
        <v>Physical</v>
      </c>
      <c r="C1063" s="14" t="s">
        <v>295</v>
      </c>
      <c r="D1063" s="15">
        <f>LOOKUP(B1063,Tables!$N$2:$N$9,Tables!$O$2:$O$9)</f>
        <v>3</v>
      </c>
      <c r="F1063" s="77" t="s">
        <v>287</v>
      </c>
    </row>
    <row r="1064" spans="1:7">
      <c r="A1064" s="16" t="s">
        <v>175</v>
      </c>
      <c r="B1064" s="17" t="s">
        <v>538</v>
      </c>
      <c r="C1064" s="17" t="s">
        <v>295</v>
      </c>
      <c r="D1064" s="18">
        <f>LOOKUP(B1064,Tables!$P$2:$P$5,Tables!$Q$2:$Q$5)</f>
        <v>-4</v>
      </c>
      <c r="F1064" s="88" t="s">
        <v>407</v>
      </c>
    </row>
    <row r="1065" spans="1:7" ht="13" thickBot="1">
      <c r="A1065" s="20" t="s">
        <v>203</v>
      </c>
      <c r="B1065" s="21">
        <v>6</v>
      </c>
      <c r="C1065" s="21" t="str">
        <f>IF(SUM(B1055:B1057)&gt;0,"+"&amp;SUM(B1055:B1057),0)</f>
        <v>+3</v>
      </c>
      <c r="D1065" s="22">
        <f>B1065</f>
        <v>6</v>
      </c>
      <c r="F1065" s="88" t="s">
        <v>338</v>
      </c>
    </row>
    <row r="1066" spans="1:7">
      <c r="A1066" s="1" t="s">
        <v>222</v>
      </c>
      <c r="B1066" s="23"/>
      <c r="C1066" s="23"/>
      <c r="D1066" s="23">
        <f>IF(SUM(D1054:D1065)&lt;1,1,(SUM(D1054:D1065)))</f>
        <v>11</v>
      </c>
      <c r="F1066" s="88" t="s">
        <v>166</v>
      </c>
    </row>
    <row r="1067" spans="1:7" ht="12" customHeight="1">
      <c r="B1067" s="75"/>
      <c r="C1067" s="75"/>
      <c r="D1067" s="75"/>
      <c r="E1067" s="75"/>
      <c r="F1067" s="31" t="s">
        <v>336</v>
      </c>
    </row>
    <row r="1068" spans="1:7">
      <c r="A1068" s="60" t="s">
        <v>221</v>
      </c>
      <c r="B1068" s="92" t="str">
        <f>B1065+C1065&amp;"d6"</f>
        <v>9d6</v>
      </c>
      <c r="C1068" s="60" t="s">
        <v>223</v>
      </c>
      <c r="D1068" s="75"/>
      <c r="E1068" s="75"/>
    </row>
    <row r="1069" spans="1:7">
      <c r="A1069" s="60" t="s">
        <v>332</v>
      </c>
      <c r="B1069" s="92">
        <f t="shared" ref="B1069:B1070" si="33">IF(G1069=0,1,G1069)</f>
        <v>11</v>
      </c>
      <c r="C1069" s="60" t="s">
        <v>204</v>
      </c>
      <c r="D1069" s="75"/>
      <c r="E1069" s="75"/>
      <c r="F1069" s="93" t="s">
        <v>187</v>
      </c>
      <c r="G1069" s="94">
        <f>IF(Calculator!$F$3&gt;0,LOOKUP(Calculator!$F$3,Tables!$R$2:R$21,Tables!$U$2:$U$21)+D1066,LOOKUP(Calculator!$F$2,Tables!$R$2:$R$21,Tables!$U$2:$U$21)+D1066)</f>
        <v>11</v>
      </c>
    </row>
    <row r="1070" spans="1:7">
      <c r="A1070" s="60" t="s">
        <v>188</v>
      </c>
      <c r="B1070" s="92">
        <f t="shared" si="33"/>
        <v>11</v>
      </c>
      <c r="C1070" s="60" t="s">
        <v>365</v>
      </c>
      <c r="D1070" s="75"/>
      <c r="E1070" s="75"/>
      <c r="F1070" s="93" t="s">
        <v>189</v>
      </c>
      <c r="G1070" s="94">
        <f>IF(Calculator!$F$3&gt;0,LOOKUP(Calculator!$F$3,Tables!$R$2:R$21,Tables!$S$2:$S$21)+D1066,LOOKUP(Calculator!$F$2,Tables!$R$2:$R$21,Tables!$S$2:$S$21)+D1066)</f>
        <v>11</v>
      </c>
    </row>
    <row r="1071" spans="1:7">
      <c r="A1071" s="60" t="s">
        <v>261</v>
      </c>
      <c r="B1071" s="95">
        <f>ROUND(D1066/5,0)</f>
        <v>2</v>
      </c>
      <c r="C1071" s="60" t="s">
        <v>190</v>
      </c>
      <c r="D1071" s="75"/>
      <c r="E1071" s="75"/>
      <c r="G1071" s="75"/>
    </row>
    <row r="1072" spans="1:7">
      <c r="A1072" s="60" t="s">
        <v>191</v>
      </c>
      <c r="B1072" s="92">
        <f>IF(G1072=0,1,G1072)</f>
        <v>2</v>
      </c>
      <c r="C1072" s="60" t="s">
        <v>363</v>
      </c>
      <c r="D1072" s="75"/>
      <c r="E1072" s="75"/>
      <c r="F1072" s="93" t="s">
        <v>141</v>
      </c>
      <c r="G1072" s="94">
        <f>IF(Calculator!$F$3&gt;0,LOOKUP(Calculator!$F$3,Tables!$R$2:$R$21,Tables!$T$2:$T$21)+B1071,LOOKUP(Calculator!$F$2,Tables!$R$2:$R$21,Tables!$T$2:$T$21)+B1071)</f>
        <v>2</v>
      </c>
    </row>
    <row r="1073" spans="1:6">
      <c r="A1073" s="60" t="s">
        <v>210</v>
      </c>
      <c r="B1073" s="95" t="str">
        <f>B1060</f>
        <v>Full</v>
      </c>
      <c r="C1073" s="60" t="s">
        <v>240</v>
      </c>
    </row>
    <row r="1074" spans="1:6">
      <c r="B1074" s="96"/>
    </row>
    <row r="1075" spans="1:6" ht="144" customHeight="1">
      <c r="A1075" s="116" t="s">
        <v>529</v>
      </c>
      <c r="B1075" s="116"/>
      <c r="C1075" s="116"/>
      <c r="D1075" s="116"/>
      <c r="E1075" s="118"/>
    </row>
    <row r="1076" spans="1:6" s="106" customFormat="1" ht="12" customHeight="1">
      <c r="A1076" s="73" t="s">
        <v>382</v>
      </c>
      <c r="B1076" s="31" t="s">
        <v>311</v>
      </c>
      <c r="C1076" s="74" t="s">
        <v>356</v>
      </c>
      <c r="D1076" s="31" t="s">
        <v>94</v>
      </c>
    </row>
    <row r="1077" spans="1:6" s="106" customFormat="1" ht="12" customHeight="1">
      <c r="B1077" s="75"/>
      <c r="C1077" s="75"/>
      <c r="D1077" s="75"/>
    </row>
    <row r="1078" spans="1:6" s="106" customFormat="1" ht="12" customHeight="1" thickBot="1">
      <c r="A1078" s="73" t="s">
        <v>358</v>
      </c>
      <c r="B1078" s="76" t="s">
        <v>359</v>
      </c>
      <c r="C1078" s="76" t="s">
        <v>205</v>
      </c>
      <c r="D1078" s="76" t="s">
        <v>79</v>
      </c>
      <c r="F1078" s="77" t="s">
        <v>285</v>
      </c>
    </row>
    <row r="1079" spans="1:6" s="106" customFormat="1" ht="12" customHeight="1">
      <c r="A1079" s="78" t="s">
        <v>357</v>
      </c>
      <c r="B1079" s="79" t="s">
        <v>206</v>
      </c>
      <c r="C1079" s="79" t="s">
        <v>295</v>
      </c>
      <c r="D1079" s="80">
        <f>IF(B1079=0,0,LOOKUP(B1079,Tables!A$2:A$4,Tables!B$2:B$4))</f>
        <v>0</v>
      </c>
      <c r="F1079" s="31" t="s">
        <v>180</v>
      </c>
    </row>
    <row r="1080" spans="1:6" s="106" customFormat="1" ht="12" customHeight="1">
      <c r="A1080" s="81" t="s">
        <v>294</v>
      </c>
      <c r="B1080" s="82">
        <v>1</v>
      </c>
      <c r="C1080" s="82" t="s">
        <v>200</v>
      </c>
      <c r="D1080" s="83">
        <f>IF(B1080=0,0,-1)</f>
        <v>-1</v>
      </c>
      <c r="F1080" s="31" t="s">
        <v>298</v>
      </c>
    </row>
    <row r="1081" spans="1:6" s="106" customFormat="1" ht="12" customHeight="1">
      <c r="A1081" s="84" t="s">
        <v>296</v>
      </c>
      <c r="B1081" s="85">
        <v>1</v>
      </c>
      <c r="C1081" s="85" t="s">
        <v>295</v>
      </c>
      <c r="D1081" s="86">
        <f>IF(B1081=0,0,-1)</f>
        <v>-1</v>
      </c>
      <c r="F1081" s="31" t="s">
        <v>12</v>
      </c>
    </row>
    <row r="1082" spans="1:6" s="106" customFormat="1" ht="12" customHeight="1">
      <c r="A1082" s="81" t="s">
        <v>297</v>
      </c>
      <c r="B1082" s="82">
        <v>0</v>
      </c>
      <c r="C1082" s="82" t="s">
        <v>295</v>
      </c>
      <c r="D1082" s="83">
        <f>IF(B1082=0,0,-1)</f>
        <v>0</v>
      </c>
      <c r="F1082" s="31" t="s">
        <v>299</v>
      </c>
    </row>
    <row r="1083" spans="1:6" s="106" customFormat="1" ht="12" customHeight="1">
      <c r="A1083" s="84" t="s">
        <v>219</v>
      </c>
      <c r="B1083" s="85">
        <v>1</v>
      </c>
      <c r="C1083" s="85" t="s">
        <v>295</v>
      </c>
      <c r="D1083" s="86">
        <f>IF(B1083=0,0,LOOKUP(B1083,Tables!$C$2:$C$21,Tables!$D$2:$D$21))</f>
        <v>1</v>
      </c>
      <c r="F1083" s="31" t="s">
        <v>300</v>
      </c>
    </row>
    <row r="1084" spans="1:6" s="106" customFormat="1" ht="12" customHeight="1">
      <c r="A1084" s="81" t="s">
        <v>266</v>
      </c>
      <c r="B1084" s="82">
        <v>0</v>
      </c>
      <c r="C1084" s="82" t="str">
        <f>IF(B1084=0,"-",IF(B1084=1,"Meter Radius","Meters Radius"))</f>
        <v>-</v>
      </c>
      <c r="D1084" s="83">
        <f>IF(B1084=0,0,IF(B1083=0,LOOKUP(B1084,Tables!E$2:E$21,Tables!F$2:F$21),"Cannot have both"))</f>
        <v>0</v>
      </c>
      <c r="F1084" s="31" t="s">
        <v>110</v>
      </c>
    </row>
    <row r="1085" spans="1:6" s="106" customFormat="1" ht="12" customHeight="1">
      <c r="A1085" s="84" t="s">
        <v>269</v>
      </c>
      <c r="B1085" s="85" t="s">
        <v>273</v>
      </c>
      <c r="C1085" s="85" t="s">
        <v>295</v>
      </c>
      <c r="D1085" s="86">
        <f>IF(B1085="Full",0,IF(B1085="Partial",2,IF(B1085="None",5,"ERROR!")))</f>
        <v>5</v>
      </c>
      <c r="F1085" s="31" t="s">
        <v>144</v>
      </c>
    </row>
    <row r="1086" spans="1:6" s="106" customFormat="1" ht="12" customHeight="1">
      <c r="A1086" s="81" t="s">
        <v>267</v>
      </c>
      <c r="B1086" s="82">
        <v>10</v>
      </c>
      <c r="C1086" s="82" t="str">
        <f>IF(B1086=0,"-",IF(B1086="Touch","-",IF(B1086=1,"Meter","Meters")))</f>
        <v>Meters</v>
      </c>
      <c r="D1086" s="83">
        <f>IF(B1086="Touch",1,IF(B1086="Self",1,LOOKUP(B1086,Tables!$G$2:$G$21,Tables!$H$2:$H$21)))</f>
        <v>3</v>
      </c>
      <c r="F1086" s="31" t="s">
        <v>94</v>
      </c>
    </row>
    <row r="1087" spans="1:6" s="106" customFormat="1" ht="12" customHeight="1">
      <c r="A1087" s="84" t="s">
        <v>268</v>
      </c>
      <c r="B1087" s="85">
        <v>1</v>
      </c>
      <c r="C1087" s="85" t="s">
        <v>323</v>
      </c>
      <c r="D1087" s="87">
        <f>IF(B1087="Instantaneous",1,IF(B1087="Permanent",14,IF(C1087="Round",LOOKUP(B1087,Tables!$J$2:$J$10,Tables!$K$2:$K$10),IF(C1087="Minute",LOOKUP(B1087,Tables!$J$11:$J$15,Tables!K$11:K$15),IF(C1087="Hour",7,LOOKUP(C1087,Tables!$I$16:$I$20,Tables!$K$16:$K$20))))))</f>
        <v>3</v>
      </c>
    </row>
    <row r="1088" spans="1:6" s="106" customFormat="1" ht="12" customHeight="1">
      <c r="A1088" s="81" t="s">
        <v>201</v>
      </c>
      <c r="B1088" s="82" t="str">
        <f>D1076</f>
        <v>Physical</v>
      </c>
      <c r="C1088" s="82" t="s">
        <v>295</v>
      </c>
      <c r="D1088" s="83">
        <f>LOOKUP(B1088,Tables!$N$2:$N$9,Tables!$O$2:$O$9)</f>
        <v>3</v>
      </c>
      <c r="F1088" s="77" t="s">
        <v>287</v>
      </c>
    </row>
    <row r="1089" spans="1:7" s="106" customFormat="1" ht="12" customHeight="1">
      <c r="A1089" s="84" t="s">
        <v>175</v>
      </c>
      <c r="B1089" s="85" t="s">
        <v>13</v>
      </c>
      <c r="C1089" s="85" t="s">
        <v>295</v>
      </c>
      <c r="D1089" s="86">
        <f>LOOKUP(B1089,Tables!$P$2:$P$5,Tables!$Q$2:$Q$5)</f>
        <v>-4</v>
      </c>
      <c r="F1089" s="88" t="s">
        <v>13</v>
      </c>
    </row>
    <row r="1090" spans="1:7" s="106" customFormat="1" ht="12" customHeight="1" thickBot="1">
      <c r="A1090" s="89" t="s">
        <v>203</v>
      </c>
      <c r="B1090" s="90">
        <v>6</v>
      </c>
      <c r="C1090" s="90" t="str">
        <f>IF(SUM(B1080:B1082)&gt;0,"+"&amp;SUM(B1080:B1082),0)</f>
        <v>+2</v>
      </c>
      <c r="D1090" s="91">
        <f>B1090</f>
        <v>6</v>
      </c>
      <c r="F1090" s="88" t="s">
        <v>81</v>
      </c>
    </row>
    <row r="1091" spans="1:7" s="106" customFormat="1" ht="12" customHeight="1">
      <c r="A1091" s="73" t="s">
        <v>222</v>
      </c>
      <c r="B1091" s="76"/>
      <c r="C1091" s="76"/>
      <c r="D1091" s="76">
        <f>IF(SUM(D1079:D1090)&lt;1,1,(SUM(D1079:D1090)))</f>
        <v>15</v>
      </c>
      <c r="F1091" s="88" t="s">
        <v>85</v>
      </c>
    </row>
    <row r="1092" spans="1:7" s="106" customFormat="1" ht="12" customHeight="1">
      <c r="B1092" s="75"/>
      <c r="C1092" s="75"/>
      <c r="D1092" s="75"/>
      <c r="E1092" s="75"/>
      <c r="F1092" s="31" t="s">
        <v>83</v>
      </c>
    </row>
    <row r="1093" spans="1:7" s="106" customFormat="1" ht="12" customHeight="1">
      <c r="A1093" s="106" t="s">
        <v>221</v>
      </c>
      <c r="B1093" s="92" t="str">
        <f>B1090+C1090&amp;"d6"</f>
        <v>8d6</v>
      </c>
      <c r="C1093" s="106" t="s">
        <v>223</v>
      </c>
      <c r="D1093" s="75"/>
      <c r="E1093" s="75"/>
    </row>
    <row r="1094" spans="1:7" s="106" customFormat="1" ht="12" customHeight="1">
      <c r="A1094" s="106" t="s">
        <v>79</v>
      </c>
      <c r="B1094" s="92">
        <f t="shared" ref="B1094:B1095" si="34">IF(G1094=0,1,G1094)</f>
        <v>15</v>
      </c>
      <c r="C1094" s="106" t="s">
        <v>204</v>
      </c>
      <c r="D1094" s="75"/>
      <c r="E1094" s="75"/>
      <c r="F1094" s="93" t="s">
        <v>187</v>
      </c>
      <c r="G1094" s="94">
        <f>IF(Calculator!$F$3&gt;0,LOOKUP(Calculator!$F$3,Tables!$R$2:R$21,Tables!$U$2:$U$21)+D1091,LOOKUP(Calculator!$F$2,Tables!$R$2:$R$21,Tables!$U$2:$U$21)+D1091)</f>
        <v>15</v>
      </c>
    </row>
    <row r="1095" spans="1:7" s="106" customFormat="1" ht="12" customHeight="1">
      <c r="A1095" s="106" t="s">
        <v>161</v>
      </c>
      <c r="B1095" s="92">
        <f t="shared" si="34"/>
        <v>15</v>
      </c>
      <c r="C1095" s="106" t="s">
        <v>365</v>
      </c>
      <c r="D1095" s="75"/>
      <c r="E1095" s="75"/>
      <c r="F1095" s="93" t="s">
        <v>159</v>
      </c>
      <c r="G1095" s="94">
        <f>IF(Calculator!$F$3&gt;0,LOOKUP(Calculator!$F$3,Tables!$R$2:R$21,Tables!$S$2:$S$21)+D1091,LOOKUP(Calculator!$F$2,Tables!$R$2:$R$21,Tables!$S$2:$S$21)+D1091)</f>
        <v>15</v>
      </c>
    </row>
    <row r="1096" spans="1:7" s="106" customFormat="1" ht="12" customHeight="1">
      <c r="A1096" s="106" t="s">
        <v>261</v>
      </c>
      <c r="B1096" s="95">
        <f>ROUND(D1091/5,0)</f>
        <v>3</v>
      </c>
      <c r="C1096" s="106" t="s">
        <v>190</v>
      </c>
      <c r="D1096" s="75"/>
      <c r="E1096" s="75"/>
      <c r="G1096" s="75"/>
    </row>
    <row r="1097" spans="1:7" s="106" customFormat="1" ht="12" customHeight="1">
      <c r="A1097" s="106" t="s">
        <v>191</v>
      </c>
      <c r="B1097" s="92">
        <f>IF(G1097=0,1,G1097)</f>
        <v>3</v>
      </c>
      <c r="C1097" s="106" t="s">
        <v>112</v>
      </c>
      <c r="D1097" s="75"/>
      <c r="E1097" s="75"/>
      <c r="F1097" s="93" t="s">
        <v>113</v>
      </c>
      <c r="G1097" s="94">
        <f>IF(Calculator!$F$3&gt;0,LOOKUP(Calculator!$F$3,Tables!$R$2:$R$21,Tables!$T$2:$T$21)+B1096,LOOKUP(Calculator!$F$2,Tables!$R$2:$R$21,Tables!$T$2:$T$21)+B1096)</f>
        <v>3</v>
      </c>
    </row>
    <row r="1098" spans="1:7" s="106" customFormat="1" ht="12" customHeight="1">
      <c r="A1098" s="106" t="s">
        <v>210</v>
      </c>
      <c r="B1098" s="95" t="str">
        <f>B1085</f>
        <v>None</v>
      </c>
      <c r="C1098" s="106" t="s">
        <v>240</v>
      </c>
    </row>
    <row r="1099" spans="1:7" s="106" customFormat="1" ht="12" customHeight="1">
      <c r="B1099" s="96"/>
    </row>
    <row r="1100" spans="1:7" s="106" customFormat="1" ht="144" customHeight="1">
      <c r="A1100" s="116" t="s">
        <v>439</v>
      </c>
      <c r="B1100" s="116"/>
      <c r="C1100" s="116"/>
      <c r="D1100" s="116"/>
      <c r="E1100" s="118"/>
    </row>
    <row r="1101" spans="1:7">
      <c r="A1101" s="73" t="s">
        <v>382</v>
      </c>
      <c r="B1101" s="31" t="s">
        <v>310</v>
      </c>
      <c r="C1101" s="74" t="s">
        <v>356</v>
      </c>
      <c r="D1101" s="31" t="s">
        <v>12</v>
      </c>
    </row>
    <row r="1102" spans="1:7">
      <c r="B1102" s="75"/>
      <c r="C1102" s="75"/>
      <c r="D1102" s="75"/>
    </row>
    <row r="1103" spans="1:7" ht="13" thickBot="1">
      <c r="A1103" s="73" t="s">
        <v>358</v>
      </c>
      <c r="B1103" s="76" t="s">
        <v>359</v>
      </c>
      <c r="C1103" s="76" t="s">
        <v>205</v>
      </c>
      <c r="D1103" s="76" t="s">
        <v>316</v>
      </c>
      <c r="F1103" s="77" t="s">
        <v>317</v>
      </c>
    </row>
    <row r="1104" spans="1:7">
      <c r="A1104" s="78" t="s">
        <v>357</v>
      </c>
      <c r="B1104" s="79" t="s">
        <v>206</v>
      </c>
      <c r="C1104" s="79" t="s">
        <v>295</v>
      </c>
      <c r="D1104" s="80">
        <f>IF(B1104=0,0,LOOKUP(B1104,Tables!A$2:A$4,Tables!B$2:B$4))</f>
        <v>0</v>
      </c>
      <c r="F1104" s="31" t="s">
        <v>180</v>
      </c>
    </row>
    <row r="1105" spans="1:7">
      <c r="A1105" s="81" t="s">
        <v>294</v>
      </c>
      <c r="B1105" s="82">
        <v>1</v>
      </c>
      <c r="C1105" s="82" t="s">
        <v>212</v>
      </c>
      <c r="D1105" s="83">
        <f t="shared" ref="D1105:D1107" si="35">IF(B1105=0,0,-1)</f>
        <v>-1</v>
      </c>
      <c r="F1105" s="31" t="s">
        <v>298</v>
      </c>
    </row>
    <row r="1106" spans="1:7">
      <c r="A1106" s="84" t="s">
        <v>296</v>
      </c>
      <c r="B1106" s="85">
        <v>1</v>
      </c>
      <c r="C1106" s="85" t="s">
        <v>295</v>
      </c>
      <c r="D1106" s="86">
        <f t="shared" si="35"/>
        <v>-1</v>
      </c>
      <c r="F1106" s="31" t="s">
        <v>12</v>
      </c>
    </row>
    <row r="1107" spans="1:7">
      <c r="A1107" s="81" t="s">
        <v>297</v>
      </c>
      <c r="B1107" s="82">
        <v>0</v>
      </c>
      <c r="C1107" s="82" t="s">
        <v>295</v>
      </c>
      <c r="D1107" s="83">
        <f t="shared" si="35"/>
        <v>0</v>
      </c>
      <c r="F1107" s="31" t="s">
        <v>299</v>
      </c>
    </row>
    <row r="1108" spans="1:7">
      <c r="A1108" s="84" t="s">
        <v>219</v>
      </c>
      <c r="B1108" s="85">
        <v>1</v>
      </c>
      <c r="C1108" s="85" t="s">
        <v>295</v>
      </c>
      <c r="D1108" s="86">
        <f>IF(B1108=0,0,LOOKUP(B1108,Tables!$C$2:$C$21,Tables!$D$2:$D$21))</f>
        <v>1</v>
      </c>
      <c r="F1108" s="31" t="s">
        <v>300</v>
      </c>
    </row>
    <row r="1109" spans="1:7">
      <c r="A1109" s="81" t="s">
        <v>266</v>
      </c>
      <c r="B1109" s="82">
        <v>0</v>
      </c>
      <c r="C1109" s="82" t="str">
        <f t="shared" ref="C1109" si="36">IF(B1109=0,"-",IF(B1109=1,"Meter Radius","Meters Radius"))</f>
        <v>-</v>
      </c>
      <c r="D1109" s="83">
        <f>IF(B1109=0,0,IF(B1108=0,LOOKUP(B1109,Tables!E$2:E$21,Tables!F$2:F$21),"Cannot have both"))</f>
        <v>0</v>
      </c>
      <c r="F1109" s="31" t="s">
        <v>177</v>
      </c>
    </row>
    <row r="1110" spans="1:7">
      <c r="A1110" s="84" t="s">
        <v>269</v>
      </c>
      <c r="B1110" s="85" t="s">
        <v>273</v>
      </c>
      <c r="C1110" s="85" t="s">
        <v>295</v>
      </c>
      <c r="D1110" s="86">
        <f t="shared" ref="D1110" si="37">IF(B1110="Full",0,IF(B1110="Partial",2,IF(B1110="None",5,"ERROR!")))</f>
        <v>5</v>
      </c>
      <c r="F1110" s="31" t="s">
        <v>329</v>
      </c>
    </row>
    <row r="1111" spans="1:7">
      <c r="A1111" s="81" t="s">
        <v>267</v>
      </c>
      <c r="B1111" s="82">
        <v>10</v>
      </c>
      <c r="C1111" s="82" t="str">
        <f t="shared" ref="C1111" si="38">IF(B1111=0,"-",IF(B1111="Touch","-",IF(B1111=1,"Meter","Meters")))</f>
        <v>Meters</v>
      </c>
      <c r="D1111" s="83">
        <f>IF(B1111="Touch",1,IF(B1111="Self",1,LOOKUP(B1111,Tables!$G$2:$G$21,Tables!$H$2:$H$21)))</f>
        <v>3</v>
      </c>
      <c r="F1111" s="31" t="s">
        <v>321</v>
      </c>
    </row>
    <row r="1112" spans="1:7">
      <c r="A1112" s="84" t="s">
        <v>268</v>
      </c>
      <c r="B1112" s="85">
        <v>1</v>
      </c>
      <c r="C1112" s="85" t="s">
        <v>323</v>
      </c>
      <c r="D1112" s="87">
        <f>IF(B1112="Instantaneous",1,IF(B1112="Permanent",14,IF(C1112="Round",LOOKUP(B1112,Tables!$J$2:$J$10,Tables!$K$2:$K$10),IF(C1112="Minute",LOOKUP(B1112,Tables!$J$11:$J$15,Tables!K$11:K$15),IF(C1112="Hour",7,LOOKUP(C1112,Tables!$I$16:$I$20,Tables!$K$16:$K$20))))))</f>
        <v>3</v>
      </c>
    </row>
    <row r="1113" spans="1:7">
      <c r="A1113" s="81" t="s">
        <v>250</v>
      </c>
      <c r="B1113" s="82" t="str">
        <f t="shared" ref="B1113" si="39">D1101</f>
        <v>Control Magic</v>
      </c>
      <c r="C1113" s="82" t="s">
        <v>295</v>
      </c>
      <c r="D1113" s="83">
        <f>LOOKUP(B1113,Tables!$N$2:$N$9,Tables!$O$2:$O$9)</f>
        <v>2</v>
      </c>
      <c r="F1113" s="77" t="s">
        <v>287</v>
      </c>
    </row>
    <row r="1114" spans="1:7">
      <c r="A1114" s="84" t="s">
        <v>202</v>
      </c>
      <c r="B1114" s="85" t="s">
        <v>407</v>
      </c>
      <c r="C1114" s="85" t="s">
        <v>295</v>
      </c>
      <c r="D1114" s="86">
        <f>LOOKUP(B1114,Tables!$P$2:$P$5,Tables!$Q$2:$Q$5)</f>
        <v>-4</v>
      </c>
      <c r="F1114" s="88" t="s">
        <v>407</v>
      </c>
    </row>
    <row r="1115" spans="1:7" ht="13" thickBot="1">
      <c r="A1115" s="89" t="s">
        <v>251</v>
      </c>
      <c r="B1115" s="90">
        <v>6</v>
      </c>
      <c r="C1115" s="90" t="str">
        <f t="shared" ref="C1115" si="40">IF(SUM(B1105:B1107)&gt;0,"+"&amp;SUM(B1105:B1107),0)</f>
        <v>+2</v>
      </c>
      <c r="D1115" s="91">
        <f t="shared" ref="D1115" si="41">B1115</f>
        <v>6</v>
      </c>
      <c r="F1115" s="88" t="s">
        <v>338</v>
      </c>
    </row>
    <row r="1116" spans="1:7">
      <c r="A1116" s="73" t="s">
        <v>222</v>
      </c>
      <c r="B1116" s="76"/>
      <c r="C1116" s="76"/>
      <c r="D1116" s="76">
        <f t="shared" ref="D1116" si="42">IF(SUM(D1104:D1115)&lt;1,1,(SUM(D1104:D1115)))</f>
        <v>14</v>
      </c>
      <c r="F1116" s="88" t="s">
        <v>166</v>
      </c>
    </row>
    <row r="1117" spans="1:7">
      <c r="B1117" s="75"/>
      <c r="C1117" s="75"/>
      <c r="D1117" s="75"/>
      <c r="E1117" s="75"/>
      <c r="F1117" s="31" t="s">
        <v>336</v>
      </c>
    </row>
    <row r="1118" spans="1:7">
      <c r="A1118" s="60" t="s">
        <v>221</v>
      </c>
      <c r="B1118" s="92" t="str">
        <f t="shared" ref="B1118" si="43">B1115+C1115&amp;"d6"</f>
        <v>8d6</v>
      </c>
      <c r="C1118" s="60" t="s">
        <v>223</v>
      </c>
      <c r="D1118" s="75"/>
      <c r="E1118" s="75"/>
    </row>
    <row r="1119" spans="1:7">
      <c r="A1119" s="60" t="s">
        <v>332</v>
      </c>
      <c r="B1119" s="92">
        <f t="shared" ref="B1119:B1120" si="44">IF(G1119=0,1,G1119)</f>
        <v>14</v>
      </c>
      <c r="C1119" s="60" t="s">
        <v>204</v>
      </c>
      <c r="D1119" s="75"/>
      <c r="E1119" s="75"/>
      <c r="F1119" s="93" t="s">
        <v>187</v>
      </c>
      <c r="G1119" s="94">
        <f>IF(Calculator!$F$3&gt;0,LOOKUP(Calculator!$F$3,Tables!$R$2:R$21,Tables!$U$2:$U$21)+D1116,LOOKUP(Calculator!$F$2,Tables!$R$2:$R$21,Tables!$U$2:$U$21)+D1116)</f>
        <v>14</v>
      </c>
    </row>
    <row r="1120" spans="1:7">
      <c r="A1120" s="60" t="s">
        <v>188</v>
      </c>
      <c r="B1120" s="92">
        <f t="shared" si="44"/>
        <v>14</v>
      </c>
      <c r="C1120" s="60" t="s">
        <v>365</v>
      </c>
      <c r="D1120" s="75"/>
      <c r="E1120" s="75"/>
      <c r="F1120" s="93" t="s">
        <v>189</v>
      </c>
      <c r="G1120" s="94">
        <f>IF(Calculator!$F$3&gt;0,LOOKUP(Calculator!$F$3,Tables!$R$2:R$21,Tables!$S$2:$S$21)+D1116,LOOKUP(Calculator!$F$2,Tables!$R$2:$R$21,Tables!$S$2:$S$21)+D1116)</f>
        <v>14</v>
      </c>
    </row>
    <row r="1121" spans="1:7">
      <c r="A1121" s="60" t="s">
        <v>261</v>
      </c>
      <c r="B1121" s="95">
        <f t="shared" ref="B1121" si="45">ROUND(D1116/5,0)</f>
        <v>3</v>
      </c>
      <c r="C1121" s="60" t="s">
        <v>190</v>
      </c>
      <c r="D1121" s="75"/>
      <c r="E1121" s="75"/>
      <c r="G1121" s="75"/>
    </row>
    <row r="1122" spans="1:7">
      <c r="A1122" s="60" t="s">
        <v>191</v>
      </c>
      <c r="B1122" s="92">
        <f t="shared" ref="B1122" si="46">IF(G1122=0,1,G1122)</f>
        <v>3</v>
      </c>
      <c r="C1122" s="60" t="s">
        <v>363</v>
      </c>
      <c r="D1122" s="75"/>
      <c r="E1122" s="75"/>
      <c r="F1122" s="93" t="s">
        <v>141</v>
      </c>
      <c r="G1122" s="94">
        <f>IF(Calculator!$F$3&gt;0,LOOKUP(Calculator!$F$3,Tables!$R$2:$R$21,Tables!$T$2:$T$21)+B1121,LOOKUP(Calculator!$F$2,Tables!$R$2:$R$21,Tables!$T$2:$T$21)+B1121)</f>
        <v>3</v>
      </c>
    </row>
    <row r="1123" spans="1:7">
      <c r="A1123" s="60" t="s">
        <v>210</v>
      </c>
      <c r="B1123" s="95" t="str">
        <f t="shared" ref="B1123" si="47">B1110</f>
        <v>None</v>
      </c>
      <c r="C1123" s="60" t="s">
        <v>240</v>
      </c>
    </row>
    <row r="1124" spans="1:7">
      <c r="B1124" s="96"/>
    </row>
    <row r="1125" spans="1:7" ht="144" customHeight="1">
      <c r="A1125" s="116" t="s">
        <v>518</v>
      </c>
      <c r="B1125" s="116"/>
      <c r="C1125" s="116"/>
      <c r="D1125" s="116"/>
      <c r="E1125" s="118"/>
    </row>
    <row r="1126" spans="1:7">
      <c r="A1126" s="73" t="s">
        <v>428</v>
      </c>
      <c r="B1126" s="31" t="s">
        <v>234</v>
      </c>
      <c r="C1126" s="74" t="s">
        <v>356</v>
      </c>
      <c r="D1126" s="31" t="s">
        <v>144</v>
      </c>
    </row>
    <row r="1127" spans="1:7">
      <c r="B1127" s="75"/>
      <c r="C1127" s="75"/>
      <c r="D1127" s="75"/>
    </row>
    <row r="1128" spans="1:7" ht="13" thickBot="1">
      <c r="A1128" s="73" t="s">
        <v>358</v>
      </c>
      <c r="B1128" s="76" t="s">
        <v>359</v>
      </c>
      <c r="C1128" s="76" t="s">
        <v>205</v>
      </c>
      <c r="D1128" s="76" t="s">
        <v>316</v>
      </c>
      <c r="F1128" s="77" t="s">
        <v>317</v>
      </c>
    </row>
    <row r="1129" spans="1:7">
      <c r="A1129" s="78" t="s">
        <v>357</v>
      </c>
      <c r="B1129" s="79" t="s">
        <v>206</v>
      </c>
      <c r="C1129" s="79" t="s">
        <v>295</v>
      </c>
      <c r="D1129" s="80">
        <f>IF(B1129=0,0,LOOKUP(B1129,Tables!A$2:A$4,Tables!B$2:B$4))</f>
        <v>0</v>
      </c>
      <c r="F1129" s="31" t="s">
        <v>180</v>
      </c>
    </row>
    <row r="1130" spans="1:7">
      <c r="A1130" s="81" t="s">
        <v>294</v>
      </c>
      <c r="B1130" s="82">
        <v>1</v>
      </c>
      <c r="C1130" s="82" t="s">
        <v>212</v>
      </c>
      <c r="D1130" s="83">
        <f t="shared" ref="D1130:D1132" si="48">IF(B1130=0,0,-1)</f>
        <v>-1</v>
      </c>
      <c r="F1130" s="31" t="s">
        <v>298</v>
      </c>
    </row>
    <row r="1131" spans="1:7">
      <c r="A1131" s="84" t="s">
        <v>296</v>
      </c>
      <c r="B1131" s="85">
        <v>1</v>
      </c>
      <c r="C1131" s="85" t="s">
        <v>295</v>
      </c>
      <c r="D1131" s="86">
        <f t="shared" si="48"/>
        <v>-1</v>
      </c>
      <c r="F1131" s="31" t="s">
        <v>12</v>
      </c>
    </row>
    <row r="1132" spans="1:7">
      <c r="A1132" s="81" t="s">
        <v>297</v>
      </c>
      <c r="B1132" s="82">
        <v>0</v>
      </c>
      <c r="C1132" s="82" t="s">
        <v>295</v>
      </c>
      <c r="D1132" s="83">
        <f t="shared" si="48"/>
        <v>0</v>
      </c>
      <c r="F1132" s="31" t="s">
        <v>299</v>
      </c>
    </row>
    <row r="1133" spans="1:7">
      <c r="A1133" s="84" t="s">
        <v>219</v>
      </c>
      <c r="B1133" s="85">
        <v>1</v>
      </c>
      <c r="C1133" s="85" t="s">
        <v>295</v>
      </c>
      <c r="D1133" s="86">
        <f>IF(B1133=0,0,LOOKUP(B1133,Tables!$C$2:$C$21,Tables!$D$2:$D$21))</f>
        <v>1</v>
      </c>
      <c r="F1133" s="31" t="s">
        <v>300</v>
      </c>
    </row>
    <row r="1134" spans="1:7">
      <c r="A1134" s="81" t="s">
        <v>266</v>
      </c>
      <c r="B1134" s="82">
        <v>0</v>
      </c>
      <c r="C1134" s="82" t="str">
        <f t="shared" ref="C1134" si="49">IF(B1134=0,"-",IF(B1134=1,"Meter Radius","Meters Radius"))</f>
        <v>-</v>
      </c>
      <c r="D1134" s="83">
        <f>IF(B1134=0,0,IF(B1133=0,LOOKUP(B1134,Tables!E$2:E$21,Tables!F$2:F$21),"Cannot have both"))</f>
        <v>0</v>
      </c>
      <c r="F1134" s="31" t="s">
        <v>177</v>
      </c>
    </row>
    <row r="1135" spans="1:7">
      <c r="A1135" s="84" t="s">
        <v>269</v>
      </c>
      <c r="B1135" s="85" t="s">
        <v>271</v>
      </c>
      <c r="C1135" s="85" t="s">
        <v>295</v>
      </c>
      <c r="D1135" s="86">
        <f t="shared" ref="D1135" si="50">IF(B1135="Full",0,IF(B1135="Partial",2,IF(B1135="None",5,"ERROR!")))</f>
        <v>0</v>
      </c>
      <c r="F1135" s="31" t="s">
        <v>328</v>
      </c>
    </row>
    <row r="1136" spans="1:7">
      <c r="A1136" s="81" t="s">
        <v>267</v>
      </c>
      <c r="B1136" s="82">
        <v>10</v>
      </c>
      <c r="C1136" s="82" t="str">
        <f t="shared" ref="C1136" si="51">IF(B1136=0,"-",IF(B1136="Touch","-",IF(B1136=1,"Meter","Meters")))</f>
        <v>Meters</v>
      </c>
      <c r="D1136" s="83">
        <f>IF(B1136="Touch",1,IF(B1136="Self",1,LOOKUP(B1136,Tables!$G$2:$G$21,Tables!$H$2:$H$21)))</f>
        <v>3</v>
      </c>
      <c r="F1136" s="31" t="s">
        <v>321</v>
      </c>
    </row>
    <row r="1137" spans="1:7">
      <c r="A1137" s="84" t="s">
        <v>268</v>
      </c>
      <c r="B1137" s="85">
        <v>1</v>
      </c>
      <c r="C1137" s="85" t="s">
        <v>323</v>
      </c>
      <c r="D1137" s="87">
        <f>IF(B1137="Instantaneous",1,IF(B1137="Permanent",14,IF(C1137="Round",LOOKUP(B1137,Tables!$J$2:$J$10,Tables!$K$2:$K$10),IF(C1137="Minute",LOOKUP(B1137,Tables!$J$11:$J$15,Tables!K$11:K$15),IF(C1137="Hour",7,LOOKUP(C1137,Tables!$I$16:$I$20,Tables!$K$16:$K$20))))))</f>
        <v>3</v>
      </c>
    </row>
    <row r="1138" spans="1:7">
      <c r="A1138" s="81" t="s">
        <v>250</v>
      </c>
      <c r="B1138" s="100" t="str">
        <f t="shared" ref="B1138" si="52">D1126</f>
        <v>Mental/Communication</v>
      </c>
      <c r="C1138" s="82" t="s">
        <v>295</v>
      </c>
      <c r="D1138" s="83">
        <f>LOOKUP(B1138,Tables!$N$2:$N$9,Tables!$O$2:$O$9)</f>
        <v>1</v>
      </c>
      <c r="F1138" s="77" t="s">
        <v>287</v>
      </c>
    </row>
    <row r="1139" spans="1:7">
      <c r="A1139" s="84" t="s">
        <v>202</v>
      </c>
      <c r="B1139" s="85" t="s">
        <v>407</v>
      </c>
      <c r="C1139" s="85" t="s">
        <v>295</v>
      </c>
      <c r="D1139" s="86">
        <f>LOOKUP(B1139,Tables!$P$2:$P$5,Tables!$Q$2:$Q$5)</f>
        <v>-4</v>
      </c>
      <c r="F1139" s="88" t="s">
        <v>407</v>
      </c>
    </row>
    <row r="1140" spans="1:7" ht="13" thickBot="1">
      <c r="A1140" s="89" t="s">
        <v>251</v>
      </c>
      <c r="B1140" s="90">
        <v>5</v>
      </c>
      <c r="C1140" s="90" t="str">
        <f t="shared" ref="C1140" si="53">IF(SUM(B1130:B1132)&gt;0,"+"&amp;SUM(B1130:B1132),0)</f>
        <v>+2</v>
      </c>
      <c r="D1140" s="91">
        <f t="shared" ref="D1140" si="54">B1140</f>
        <v>5</v>
      </c>
      <c r="F1140" s="88" t="s">
        <v>338</v>
      </c>
    </row>
    <row r="1141" spans="1:7">
      <c r="A1141" s="73" t="s">
        <v>222</v>
      </c>
      <c r="B1141" s="76"/>
      <c r="C1141" s="76"/>
      <c r="D1141" s="76">
        <f t="shared" ref="D1141" si="55">IF(SUM(D1129:D1140)&lt;1,1,(SUM(D1129:D1140)))</f>
        <v>7</v>
      </c>
      <c r="F1141" s="88" t="s">
        <v>166</v>
      </c>
    </row>
    <row r="1142" spans="1:7">
      <c r="B1142" s="75"/>
      <c r="C1142" s="75"/>
      <c r="D1142" s="75"/>
      <c r="E1142" s="75"/>
      <c r="F1142" s="31" t="s">
        <v>336</v>
      </c>
    </row>
    <row r="1143" spans="1:7">
      <c r="A1143" s="60" t="s">
        <v>221</v>
      </c>
      <c r="B1143" s="92" t="str">
        <f t="shared" ref="B1143" si="56">B1140+C1140&amp;"d6"</f>
        <v>7d6</v>
      </c>
      <c r="C1143" s="60" t="s">
        <v>223</v>
      </c>
      <c r="D1143" s="75"/>
      <c r="E1143" s="75"/>
    </row>
    <row r="1144" spans="1:7">
      <c r="A1144" s="60" t="s">
        <v>332</v>
      </c>
      <c r="B1144" s="92">
        <f t="shared" ref="B1144:B1145" si="57">IF(G1144=0,1,G1144)</f>
        <v>7</v>
      </c>
      <c r="C1144" s="60" t="s">
        <v>204</v>
      </c>
      <c r="D1144" s="75"/>
      <c r="E1144" s="75"/>
      <c r="F1144" s="93" t="s">
        <v>187</v>
      </c>
      <c r="G1144" s="94">
        <f>IF(Calculator!$F$3&gt;0,LOOKUP(Calculator!$F$3,Tables!$R$2:R$21,Tables!$U$2:$U$21)+D1141,LOOKUP(Calculator!$F$2,Tables!$R$2:$R$21,Tables!$U$2:$U$21)+D1141)</f>
        <v>7</v>
      </c>
    </row>
    <row r="1145" spans="1:7">
      <c r="A1145" s="60" t="s">
        <v>188</v>
      </c>
      <c r="B1145" s="92">
        <f t="shared" si="57"/>
        <v>7</v>
      </c>
      <c r="C1145" s="60" t="s">
        <v>365</v>
      </c>
      <c r="D1145" s="75"/>
      <c r="E1145" s="75"/>
      <c r="F1145" s="93" t="s">
        <v>189</v>
      </c>
      <c r="G1145" s="94">
        <f>IF(Calculator!$F$3&gt;0,LOOKUP(Calculator!$F$3,Tables!$R$2:R$21,Tables!$S$2:$S$21)+D1141,LOOKUP(Calculator!$F$2,Tables!$R$2:$R$21,Tables!$S$2:$S$21)+D1141)</f>
        <v>7</v>
      </c>
    </row>
    <row r="1146" spans="1:7">
      <c r="A1146" s="60" t="s">
        <v>261</v>
      </c>
      <c r="B1146" s="95">
        <f t="shared" ref="B1146" si="58">ROUND(D1141/5,0)</f>
        <v>1</v>
      </c>
      <c r="C1146" s="60" t="s">
        <v>190</v>
      </c>
      <c r="D1146" s="75"/>
      <c r="E1146" s="75"/>
      <c r="G1146" s="75"/>
    </row>
    <row r="1147" spans="1:7">
      <c r="A1147" s="60" t="s">
        <v>191</v>
      </c>
      <c r="B1147" s="92">
        <f t="shared" ref="B1147" si="59">IF(G1147=0,1,G1147)</f>
        <v>1</v>
      </c>
      <c r="C1147" s="60" t="s">
        <v>363</v>
      </c>
      <c r="D1147" s="75"/>
      <c r="E1147" s="75"/>
      <c r="F1147" s="93" t="s">
        <v>141</v>
      </c>
      <c r="G1147" s="94">
        <f>IF(Calculator!$F$3&gt;0,LOOKUP(Calculator!$F$3,Tables!$R$2:$R$21,Tables!$T$2:$T$21)+B1146,LOOKUP(Calculator!$F$2,Tables!$R$2:$R$21,Tables!$T$2:$T$21)+B1146)</f>
        <v>1</v>
      </c>
    </row>
    <row r="1148" spans="1:7">
      <c r="A1148" s="60" t="s">
        <v>210</v>
      </c>
      <c r="B1148" s="95" t="str">
        <f t="shared" ref="B1148" si="60">B1135</f>
        <v>Full</v>
      </c>
      <c r="C1148" s="60" t="s">
        <v>240</v>
      </c>
    </row>
    <row r="1149" spans="1:7">
      <c r="B1149" s="96"/>
    </row>
    <row r="1150" spans="1:7" ht="144" customHeight="1">
      <c r="A1150" s="116" t="s">
        <v>28</v>
      </c>
      <c r="B1150" s="116"/>
      <c r="C1150" s="116"/>
      <c r="D1150" s="116"/>
      <c r="E1150" s="118"/>
    </row>
    <row r="1151" spans="1:7">
      <c r="A1151" s="73" t="s">
        <v>382</v>
      </c>
      <c r="B1151" s="31" t="s">
        <v>309</v>
      </c>
      <c r="C1151" s="74" t="s">
        <v>356</v>
      </c>
      <c r="D1151" s="31" t="s">
        <v>144</v>
      </c>
    </row>
    <row r="1152" spans="1:7">
      <c r="B1152" s="75"/>
      <c r="C1152" s="75"/>
      <c r="D1152" s="75"/>
    </row>
    <row r="1153" spans="1:6" ht="13" thickBot="1">
      <c r="A1153" s="73" t="s">
        <v>358</v>
      </c>
      <c r="B1153" s="76" t="s">
        <v>359</v>
      </c>
      <c r="C1153" s="76" t="s">
        <v>205</v>
      </c>
      <c r="D1153" s="76" t="s">
        <v>316</v>
      </c>
      <c r="F1153" s="77" t="s">
        <v>317</v>
      </c>
    </row>
    <row r="1154" spans="1:6">
      <c r="A1154" s="78" t="s">
        <v>357</v>
      </c>
      <c r="B1154" s="79" t="s">
        <v>206</v>
      </c>
      <c r="C1154" s="79" t="s">
        <v>295</v>
      </c>
      <c r="D1154" s="80">
        <f>IF(B1154=0,0,LOOKUP(B1154,Tables!A$2:A$4,Tables!B$2:B$4))</f>
        <v>0</v>
      </c>
      <c r="F1154" s="31" t="s">
        <v>180</v>
      </c>
    </row>
    <row r="1155" spans="1:6">
      <c r="A1155" s="81" t="s">
        <v>294</v>
      </c>
      <c r="B1155" s="82">
        <v>1</v>
      </c>
      <c r="C1155" s="82" t="s">
        <v>212</v>
      </c>
      <c r="D1155" s="83">
        <f t="shared" ref="D1155:D1157" si="61">IF(B1155=0,0,-1)</f>
        <v>-1</v>
      </c>
      <c r="F1155" s="31" t="s">
        <v>298</v>
      </c>
    </row>
    <row r="1156" spans="1:6">
      <c r="A1156" s="84" t="s">
        <v>296</v>
      </c>
      <c r="B1156" s="85">
        <v>1</v>
      </c>
      <c r="C1156" s="85" t="s">
        <v>295</v>
      </c>
      <c r="D1156" s="86">
        <f t="shared" si="61"/>
        <v>-1</v>
      </c>
      <c r="F1156" s="31" t="s">
        <v>12</v>
      </c>
    </row>
    <row r="1157" spans="1:6">
      <c r="A1157" s="81" t="s">
        <v>297</v>
      </c>
      <c r="B1157" s="82">
        <v>0</v>
      </c>
      <c r="C1157" s="82" t="s">
        <v>295</v>
      </c>
      <c r="D1157" s="83">
        <f t="shared" si="61"/>
        <v>0</v>
      </c>
      <c r="F1157" s="31" t="s">
        <v>299</v>
      </c>
    </row>
    <row r="1158" spans="1:6">
      <c r="A1158" s="84" t="s">
        <v>219</v>
      </c>
      <c r="B1158" s="85">
        <v>1</v>
      </c>
      <c r="C1158" s="85" t="s">
        <v>295</v>
      </c>
      <c r="D1158" s="86">
        <f>IF(B1158=0,0,LOOKUP(B1158,Tables!$C$2:$C$21,Tables!$D$2:$D$21))</f>
        <v>1</v>
      </c>
      <c r="F1158" s="31" t="s">
        <v>300</v>
      </c>
    </row>
    <row r="1159" spans="1:6">
      <c r="A1159" s="81" t="s">
        <v>266</v>
      </c>
      <c r="B1159" s="82">
        <v>0</v>
      </c>
      <c r="C1159" s="82" t="str">
        <f t="shared" ref="C1159" si="62">IF(B1159=0,"-",IF(B1159=1,"Meter Radius","Meters Radius"))</f>
        <v>-</v>
      </c>
      <c r="D1159" s="83">
        <f>IF(B1159=0,0,IF(B1158=0,LOOKUP(B1159,Tables!E$2:E$21,Tables!F$2:F$21),"Cannot have both"))</f>
        <v>0</v>
      </c>
      <c r="F1159" s="31" t="s">
        <v>177</v>
      </c>
    </row>
    <row r="1160" spans="1:6">
      <c r="A1160" s="84" t="s">
        <v>269</v>
      </c>
      <c r="B1160" s="85" t="s">
        <v>271</v>
      </c>
      <c r="C1160" s="85" t="s">
        <v>295</v>
      </c>
      <c r="D1160" s="86">
        <f t="shared" ref="D1160" si="63">IF(B1160="Full",0,IF(B1160="Partial",2,IF(B1160="None",5,"ERROR!")))</f>
        <v>0</v>
      </c>
      <c r="F1160" s="31" t="s">
        <v>328</v>
      </c>
    </row>
    <row r="1161" spans="1:6">
      <c r="A1161" s="81" t="s">
        <v>267</v>
      </c>
      <c r="B1161" s="82">
        <v>10</v>
      </c>
      <c r="C1161" s="82" t="str">
        <f t="shared" ref="C1161" si="64">IF(B1161=0,"-",IF(B1161="Touch","-",IF(B1161=1,"Meter","Meters")))</f>
        <v>Meters</v>
      </c>
      <c r="D1161" s="83">
        <f>IF(B1161="Touch",1,IF(B1161="Self",1,LOOKUP(B1161,Tables!$G$2:$G$21,Tables!$H$2:$H$21)))</f>
        <v>3</v>
      </c>
      <c r="F1161" s="31" t="s">
        <v>321</v>
      </c>
    </row>
    <row r="1162" spans="1:6">
      <c r="A1162" s="84" t="s">
        <v>268</v>
      </c>
      <c r="B1162" s="85">
        <v>5</v>
      </c>
      <c r="C1162" s="85" t="s">
        <v>323</v>
      </c>
      <c r="D1162" s="87">
        <f>IF(B1162="Instantaneous",1,IF(B1162="Permanent",14,IF(C1162="Round",LOOKUP(B1162,Tables!$J$2:$J$10,Tables!$K$2:$K$10),IF(C1162="Minute",LOOKUP(B1162,Tables!$J$11:$J$15,Tables!K$11:K$15),IF(C1162="Hour",7,LOOKUP(C1162,Tables!$I$16:$I$20,Tables!$K$16:$K$20))))))</f>
        <v>4</v>
      </c>
    </row>
    <row r="1163" spans="1:6">
      <c r="A1163" s="81" t="s">
        <v>250</v>
      </c>
      <c r="B1163" s="100" t="str">
        <f t="shared" ref="B1163" si="65">D1151</f>
        <v>Mental/Communication</v>
      </c>
      <c r="C1163" s="82" t="s">
        <v>295</v>
      </c>
      <c r="D1163" s="83">
        <f>LOOKUP(B1163,Tables!$N$2:$N$9,Tables!$O$2:$O$9)</f>
        <v>1</v>
      </c>
      <c r="F1163" s="77" t="s">
        <v>287</v>
      </c>
    </row>
    <row r="1164" spans="1:6">
      <c r="A1164" s="84" t="s">
        <v>202</v>
      </c>
      <c r="B1164" s="85" t="s">
        <v>407</v>
      </c>
      <c r="C1164" s="85" t="s">
        <v>295</v>
      </c>
      <c r="D1164" s="86">
        <f>LOOKUP(B1164,Tables!$P$2:$P$5,Tables!$Q$2:$Q$5)</f>
        <v>-4</v>
      </c>
      <c r="F1164" s="88" t="s">
        <v>407</v>
      </c>
    </row>
    <row r="1165" spans="1:6" ht="13" thickBot="1">
      <c r="A1165" s="89" t="s">
        <v>251</v>
      </c>
      <c r="B1165" s="90">
        <v>4</v>
      </c>
      <c r="C1165" s="90" t="str">
        <f t="shared" ref="C1165" si="66">IF(SUM(B1155:B1157)&gt;0,"+"&amp;SUM(B1155:B1157),0)</f>
        <v>+2</v>
      </c>
      <c r="D1165" s="91">
        <f t="shared" ref="D1165" si="67">B1165</f>
        <v>4</v>
      </c>
      <c r="F1165" s="88" t="s">
        <v>338</v>
      </c>
    </row>
    <row r="1166" spans="1:6">
      <c r="A1166" s="73" t="s">
        <v>222</v>
      </c>
      <c r="B1166" s="76"/>
      <c r="C1166" s="76"/>
      <c r="D1166" s="76">
        <f t="shared" ref="D1166" si="68">IF(SUM(D1154:D1165)&lt;1,1,(SUM(D1154:D1165)))</f>
        <v>7</v>
      </c>
      <c r="F1166" s="88" t="s">
        <v>166</v>
      </c>
    </row>
    <row r="1167" spans="1:6">
      <c r="B1167" s="75"/>
      <c r="C1167" s="75"/>
      <c r="D1167" s="75"/>
      <c r="E1167" s="75"/>
      <c r="F1167" s="31" t="s">
        <v>336</v>
      </c>
    </row>
    <row r="1168" spans="1:6">
      <c r="A1168" s="60" t="s">
        <v>221</v>
      </c>
      <c r="B1168" s="92" t="str">
        <f t="shared" ref="B1168" si="69">B1165+C1165&amp;"d6"</f>
        <v>6d6</v>
      </c>
      <c r="C1168" s="60" t="s">
        <v>223</v>
      </c>
      <c r="D1168" s="75"/>
      <c r="E1168" s="75"/>
    </row>
    <row r="1169" spans="1:7">
      <c r="A1169" s="60" t="s">
        <v>332</v>
      </c>
      <c r="B1169" s="92">
        <f t="shared" ref="B1169:B1170" si="70">IF(G1169=0,1,G1169)</f>
        <v>7</v>
      </c>
      <c r="C1169" s="60" t="s">
        <v>204</v>
      </c>
      <c r="D1169" s="75"/>
      <c r="E1169" s="75"/>
      <c r="F1169" s="93" t="s">
        <v>187</v>
      </c>
      <c r="G1169" s="94">
        <f>IF(Calculator!$F$3&gt;0,LOOKUP(Calculator!$F$3,Tables!$R$2:R$21,Tables!$U$2:$U$21)+D1166,LOOKUP(Calculator!$F$2,Tables!$R$2:$R$21,Tables!$U$2:$U$21)+D1166)</f>
        <v>7</v>
      </c>
    </row>
    <row r="1170" spans="1:7">
      <c r="A1170" s="60" t="s">
        <v>188</v>
      </c>
      <c r="B1170" s="92">
        <f t="shared" si="70"/>
        <v>7</v>
      </c>
      <c r="C1170" s="60" t="s">
        <v>365</v>
      </c>
      <c r="D1170" s="75"/>
      <c r="E1170" s="75"/>
      <c r="F1170" s="93" t="s">
        <v>189</v>
      </c>
      <c r="G1170" s="94">
        <f>IF(Calculator!$F$3&gt;0,LOOKUP(Calculator!$F$3,Tables!$R$2:R$21,Tables!$S$2:$S$21)+D1166,LOOKUP(Calculator!$F$2,Tables!$R$2:$R$21,Tables!$S$2:$S$21)+D1166)</f>
        <v>7</v>
      </c>
    </row>
    <row r="1171" spans="1:7">
      <c r="A1171" s="60" t="s">
        <v>261</v>
      </c>
      <c r="B1171" s="95">
        <f t="shared" ref="B1171" si="71">ROUND(D1166/5,0)</f>
        <v>1</v>
      </c>
      <c r="C1171" s="60" t="s">
        <v>190</v>
      </c>
      <c r="D1171" s="75"/>
      <c r="E1171" s="75"/>
      <c r="G1171" s="75"/>
    </row>
    <row r="1172" spans="1:7">
      <c r="A1172" s="60" t="s">
        <v>191</v>
      </c>
      <c r="B1172" s="92">
        <f t="shared" ref="B1172" si="72">IF(G1172=0,1,G1172)</f>
        <v>1</v>
      </c>
      <c r="C1172" s="60" t="s">
        <v>363</v>
      </c>
      <c r="D1172" s="75"/>
      <c r="E1172" s="75"/>
      <c r="F1172" s="93" t="s">
        <v>141</v>
      </c>
      <c r="G1172" s="94">
        <f>IF(Calculator!$F$3&gt;0,LOOKUP(Calculator!$F$3,Tables!$R$2:$R$21,Tables!$T$2:$T$21)+B1171,LOOKUP(Calculator!$F$2,Tables!$R$2:$R$21,Tables!$T$2:$T$21)+B1171)</f>
        <v>1</v>
      </c>
    </row>
    <row r="1173" spans="1:7">
      <c r="A1173" s="60" t="s">
        <v>210</v>
      </c>
      <c r="B1173" s="95" t="str">
        <f t="shared" ref="B1173" si="73">B1160</f>
        <v>Full</v>
      </c>
      <c r="C1173" s="60" t="s">
        <v>240</v>
      </c>
    </row>
    <row r="1174" spans="1:7">
      <c r="B1174" s="96"/>
    </row>
    <row r="1175" spans="1:7" ht="144" customHeight="1">
      <c r="A1175" s="116" t="s">
        <v>29</v>
      </c>
      <c r="B1175" s="116"/>
      <c r="C1175" s="116"/>
      <c r="D1175" s="116"/>
      <c r="E1175" s="118"/>
    </row>
    <row r="1176" spans="1:7">
      <c r="A1176" s="73" t="s">
        <v>382</v>
      </c>
      <c r="B1176" s="60" t="s">
        <v>154</v>
      </c>
      <c r="C1176" s="74" t="s">
        <v>356</v>
      </c>
      <c r="D1176" s="60" t="s">
        <v>143</v>
      </c>
    </row>
    <row r="1177" spans="1:7">
      <c r="C1177" s="75"/>
      <c r="D1177" s="75"/>
    </row>
    <row r="1178" spans="1:7" ht="13" thickBot="1">
      <c r="A1178" s="73" t="s">
        <v>358</v>
      </c>
      <c r="B1178" s="76" t="s">
        <v>359</v>
      </c>
      <c r="C1178" s="76" t="s">
        <v>205</v>
      </c>
      <c r="D1178" s="76" t="s">
        <v>316</v>
      </c>
      <c r="F1178" s="77" t="s">
        <v>317</v>
      </c>
    </row>
    <row r="1179" spans="1:7">
      <c r="A1179" s="78" t="s">
        <v>357</v>
      </c>
      <c r="B1179" s="79" t="s">
        <v>230</v>
      </c>
      <c r="C1179" s="79" t="s">
        <v>295</v>
      </c>
      <c r="D1179" s="80">
        <f>IF(B1179=0,0,LOOKUP(B1179,Tables!A$2:A$4,Tables!B$2:B$4))</f>
        <v>0</v>
      </c>
      <c r="F1179" s="31" t="s">
        <v>180</v>
      </c>
    </row>
    <row r="1180" spans="1:7">
      <c r="A1180" s="81" t="s">
        <v>294</v>
      </c>
      <c r="B1180" s="82">
        <v>1</v>
      </c>
      <c r="C1180" s="82" t="s">
        <v>212</v>
      </c>
      <c r="D1180" s="83">
        <f>IF(B1180=0,0,-1)</f>
        <v>-1</v>
      </c>
      <c r="F1180" s="31" t="s">
        <v>298</v>
      </c>
    </row>
    <row r="1181" spans="1:7">
      <c r="A1181" s="84" t="s">
        <v>296</v>
      </c>
      <c r="B1181" s="85">
        <v>1</v>
      </c>
      <c r="C1181" s="85" t="s">
        <v>295</v>
      </c>
      <c r="D1181" s="86">
        <f>IF(B1181=0,0,-1)</f>
        <v>-1</v>
      </c>
      <c r="F1181" s="31" t="s">
        <v>12</v>
      </c>
    </row>
    <row r="1182" spans="1:7">
      <c r="A1182" s="81" t="s">
        <v>297</v>
      </c>
      <c r="B1182" s="82">
        <v>1</v>
      </c>
      <c r="C1182" s="82" t="s">
        <v>295</v>
      </c>
      <c r="D1182" s="83">
        <f>IF(B1182=0,0,-1)</f>
        <v>-1</v>
      </c>
      <c r="F1182" s="31" t="s">
        <v>299</v>
      </c>
    </row>
    <row r="1183" spans="1:7">
      <c r="A1183" s="84" t="s">
        <v>219</v>
      </c>
      <c r="B1183" s="85">
        <v>1</v>
      </c>
      <c r="C1183" s="85" t="s">
        <v>295</v>
      </c>
      <c r="D1183" s="86">
        <f>IF(B1183=0,0,LOOKUP(B1183,Tables!$C$2:$C$21,Tables!$D$2:$D$21))</f>
        <v>1</v>
      </c>
      <c r="F1183" s="31" t="s">
        <v>300</v>
      </c>
    </row>
    <row r="1184" spans="1:7">
      <c r="A1184" s="81" t="s">
        <v>266</v>
      </c>
      <c r="B1184" s="82">
        <v>0</v>
      </c>
      <c r="C1184" s="82" t="str">
        <f>IF(B1184=0,"-",IF(B1184=1,"Meter Radius","Meters Radius"))</f>
        <v>-</v>
      </c>
      <c r="D1184" s="83">
        <f>IF(B1184=0,0,IF(B1183=0,LOOKUP(B1184,Tables!E$2:E$21,Tables!F$2:F$21),"Cannot have both"))</f>
        <v>0</v>
      </c>
      <c r="F1184" s="31" t="s">
        <v>177</v>
      </c>
    </row>
    <row r="1185" spans="1:7">
      <c r="A1185" s="84" t="s">
        <v>269</v>
      </c>
      <c r="B1185" s="85" t="s">
        <v>381</v>
      </c>
      <c r="C1185" s="85" t="s">
        <v>295</v>
      </c>
      <c r="D1185" s="86">
        <f>IF(B1185="Full",0,IF(B1185="Partial",2,IF(B1185="None",5,"ERROR!")))</f>
        <v>0</v>
      </c>
      <c r="F1185" s="31" t="s">
        <v>149</v>
      </c>
    </row>
    <row r="1186" spans="1:7">
      <c r="A1186" s="81" t="s">
        <v>267</v>
      </c>
      <c r="B1186" s="82">
        <v>8000000</v>
      </c>
      <c r="C1186" s="82" t="str">
        <f>IF(B1186=0,"-",IF(B1186="Touch","-",IF(B1186=1,"Meter","Meters")))</f>
        <v>Meters</v>
      </c>
      <c r="D1186" s="83">
        <f>IF(B1186="Touch",1,IF(B1186="Self",1,LOOKUP(B1186,Tables!$G$2:$G$21,Tables!$H$2:$H$21)))</f>
        <v>20</v>
      </c>
      <c r="F1186" s="31" t="s">
        <v>321</v>
      </c>
    </row>
    <row r="1187" spans="1:7">
      <c r="A1187" s="84" t="s">
        <v>268</v>
      </c>
      <c r="B1187" s="85">
        <v>1</v>
      </c>
      <c r="C1187" s="85" t="s">
        <v>242</v>
      </c>
      <c r="D1187" s="87">
        <f>IF(B1187="Instantaneous",1,IF(B1187="Permanent",14,IF(C1187="Round",LOOKUP(B1187,Tables!$J$2:$J$10,Tables!$K$2:$K$10),IF(C1187="Minute",LOOKUP(B1187,Tables!$J$11:$J$15,Tables!K$11:K$15),IF(C1187="Hour",7,LOOKUP(C1187,Tables!$I$16:$I$20,Tables!$K$16:$K$20))))))</f>
        <v>7</v>
      </c>
    </row>
    <row r="1188" spans="1:7">
      <c r="A1188" s="81" t="s">
        <v>250</v>
      </c>
      <c r="B1188" s="82" t="str">
        <f>D1176</f>
        <v>Information</v>
      </c>
      <c r="C1188" s="82" t="s">
        <v>295</v>
      </c>
      <c r="D1188" s="83">
        <f>LOOKUP(B1188,Tables!$N$2:$N$9,Tables!$O$2:$O$9)</f>
        <v>1</v>
      </c>
      <c r="F1188" s="77" t="s">
        <v>287</v>
      </c>
    </row>
    <row r="1189" spans="1:7">
      <c r="A1189" s="84" t="s">
        <v>202</v>
      </c>
      <c r="B1189" s="85" t="s">
        <v>407</v>
      </c>
      <c r="C1189" s="85" t="s">
        <v>295</v>
      </c>
      <c r="D1189" s="86">
        <f>LOOKUP(B1189,Tables!$P$2:$P$5,Tables!$Q$2:$Q$5)</f>
        <v>-4</v>
      </c>
      <c r="F1189" s="88" t="s">
        <v>407</v>
      </c>
    </row>
    <row r="1190" spans="1:7" ht="13" thickBot="1">
      <c r="A1190" s="89" t="s">
        <v>251</v>
      </c>
      <c r="B1190" s="90">
        <v>3</v>
      </c>
      <c r="C1190" s="90" t="str">
        <f>IF(SUM(B1180:B1182)&gt;0,"+"&amp;SUM(B1180:B1182),0)</f>
        <v>+3</v>
      </c>
      <c r="D1190" s="91">
        <f>B1190</f>
        <v>3</v>
      </c>
      <c r="F1190" s="88" t="s">
        <v>338</v>
      </c>
    </row>
    <row r="1191" spans="1:7">
      <c r="A1191" s="73" t="s">
        <v>222</v>
      </c>
      <c r="B1191" s="76"/>
      <c r="C1191" s="76"/>
      <c r="D1191" s="76">
        <f>IF(SUM(D1179:D1190)&lt;1,1,(SUM(D1179:D1190)))</f>
        <v>25</v>
      </c>
      <c r="F1191" s="88" t="s">
        <v>166</v>
      </c>
    </row>
    <row r="1192" spans="1:7">
      <c r="B1192" s="75"/>
      <c r="C1192" s="75"/>
      <c r="D1192" s="75"/>
      <c r="E1192" s="75"/>
      <c r="F1192" s="31" t="s">
        <v>336</v>
      </c>
    </row>
    <row r="1193" spans="1:7">
      <c r="A1193" s="60" t="s">
        <v>221</v>
      </c>
      <c r="B1193" s="92" t="str">
        <f>B1190+C1190&amp;"d6"</f>
        <v>6d6</v>
      </c>
      <c r="C1193" s="60" t="s">
        <v>223</v>
      </c>
      <c r="D1193" s="75"/>
      <c r="E1193" s="75"/>
    </row>
    <row r="1194" spans="1:7">
      <c r="A1194" s="60" t="s">
        <v>332</v>
      </c>
      <c r="B1194" s="92">
        <f t="shared" ref="B1194:B1195" si="74">IF(G1194=0,1,G1194)</f>
        <v>25</v>
      </c>
      <c r="C1194" s="60" t="s">
        <v>204</v>
      </c>
      <c r="D1194" s="75"/>
      <c r="E1194" s="75"/>
      <c r="F1194" s="93" t="s">
        <v>187</v>
      </c>
      <c r="G1194" s="94">
        <f>IF(Calculator!$F$3&gt;0,LOOKUP(Calculator!$F$3,Tables!$R$2:R$21,Tables!$U$2:$U$21)+D1191,LOOKUP(Calculator!$F$2,Tables!$R$2:$R$21,Tables!$U$2:$U$21)+D1191)</f>
        <v>25</v>
      </c>
    </row>
    <row r="1195" spans="1:7">
      <c r="A1195" s="60" t="s">
        <v>188</v>
      </c>
      <c r="B1195" s="92">
        <f t="shared" si="74"/>
        <v>25</v>
      </c>
      <c r="C1195" s="60" t="s">
        <v>365</v>
      </c>
      <c r="D1195" s="75"/>
      <c r="E1195" s="75"/>
      <c r="F1195" s="93" t="s">
        <v>189</v>
      </c>
      <c r="G1195" s="94">
        <f>IF(Calculator!$F$3&gt;0,LOOKUP(Calculator!$F$3,Tables!$R$2:R$21,Tables!$S$2:$S$21)+D1191,LOOKUP(Calculator!$F$2,Tables!$R$2:$R$21,Tables!$S$2:$S$21)+D1191)</f>
        <v>25</v>
      </c>
    </row>
    <row r="1196" spans="1:7">
      <c r="A1196" s="60" t="s">
        <v>261</v>
      </c>
      <c r="B1196" s="95">
        <f>ROUND(D1191/5,0)</f>
        <v>5</v>
      </c>
      <c r="C1196" s="60" t="s">
        <v>190</v>
      </c>
      <c r="D1196" s="75"/>
      <c r="E1196" s="75"/>
      <c r="G1196" s="75"/>
    </row>
    <row r="1197" spans="1:7">
      <c r="A1197" s="60" t="s">
        <v>191</v>
      </c>
      <c r="B1197" s="92">
        <f>IF(G1197=0,1,G1197)</f>
        <v>5</v>
      </c>
      <c r="C1197" s="60" t="s">
        <v>363</v>
      </c>
      <c r="D1197" s="75"/>
      <c r="E1197" s="75"/>
      <c r="F1197" s="93" t="s">
        <v>141</v>
      </c>
      <c r="G1197" s="94">
        <f>IF(Calculator!$F$3&gt;0,LOOKUP(Calculator!$F$3,Tables!$R$2:$R$21,Tables!$T$2:$T$21)+B1196,LOOKUP(Calculator!$F$2,Tables!$R$2:$R$21,Tables!$T$2:$T$21)+B1196)</f>
        <v>5</v>
      </c>
    </row>
    <row r="1198" spans="1:7">
      <c r="A1198" s="60" t="s">
        <v>210</v>
      </c>
      <c r="B1198" s="95" t="str">
        <f>B1185</f>
        <v>Full</v>
      </c>
      <c r="C1198" s="60" t="s">
        <v>240</v>
      </c>
    </row>
    <row r="1199" spans="1:7">
      <c r="B1199" s="96"/>
    </row>
    <row r="1200" spans="1:7" ht="144" customHeight="1">
      <c r="A1200" s="116" t="s">
        <v>445</v>
      </c>
      <c r="B1200" s="116"/>
      <c r="C1200" s="116"/>
      <c r="D1200" s="116"/>
      <c r="E1200" s="118"/>
    </row>
    <row r="1201" spans="1:6">
      <c r="A1201" s="73" t="s">
        <v>382</v>
      </c>
      <c r="B1201" s="31" t="s">
        <v>320</v>
      </c>
      <c r="C1201" s="74" t="s">
        <v>356</v>
      </c>
      <c r="D1201" s="31" t="s">
        <v>144</v>
      </c>
    </row>
    <row r="1202" spans="1:6">
      <c r="B1202" s="75"/>
      <c r="C1202" s="75"/>
      <c r="D1202" s="75"/>
    </row>
    <row r="1203" spans="1:6" ht="13" thickBot="1">
      <c r="A1203" s="73" t="s">
        <v>358</v>
      </c>
      <c r="B1203" s="76" t="s">
        <v>359</v>
      </c>
      <c r="C1203" s="76" t="s">
        <v>205</v>
      </c>
      <c r="D1203" s="76" t="s">
        <v>316</v>
      </c>
      <c r="F1203" s="77" t="s">
        <v>317</v>
      </c>
    </row>
    <row r="1204" spans="1:6">
      <c r="A1204" s="78" t="s">
        <v>357</v>
      </c>
      <c r="B1204" s="79" t="s">
        <v>206</v>
      </c>
      <c r="C1204" s="79" t="s">
        <v>295</v>
      </c>
      <c r="D1204" s="80">
        <f>IF(B1204=0,0,LOOKUP(B1204,Tables!A$2:A$4,Tables!B$2:B$4))</f>
        <v>0</v>
      </c>
      <c r="F1204" s="31" t="s">
        <v>180</v>
      </c>
    </row>
    <row r="1205" spans="1:6">
      <c r="A1205" s="81" t="s">
        <v>294</v>
      </c>
      <c r="B1205" s="82">
        <v>1</v>
      </c>
      <c r="C1205" s="82" t="s">
        <v>212</v>
      </c>
      <c r="D1205" s="83">
        <f t="shared" ref="D1205:D1207" si="75">IF(B1205=0,0,-1)</f>
        <v>-1</v>
      </c>
      <c r="F1205" s="31" t="s">
        <v>298</v>
      </c>
    </row>
    <row r="1206" spans="1:6">
      <c r="A1206" s="84" t="s">
        <v>296</v>
      </c>
      <c r="B1206" s="85">
        <v>1</v>
      </c>
      <c r="C1206" s="85" t="s">
        <v>295</v>
      </c>
      <c r="D1206" s="86">
        <f t="shared" si="75"/>
        <v>-1</v>
      </c>
      <c r="F1206" s="31" t="s">
        <v>12</v>
      </c>
    </row>
    <row r="1207" spans="1:6">
      <c r="A1207" s="81" t="s">
        <v>297</v>
      </c>
      <c r="B1207" s="82">
        <v>0</v>
      </c>
      <c r="C1207" s="82" t="s">
        <v>295</v>
      </c>
      <c r="D1207" s="83">
        <f t="shared" si="75"/>
        <v>0</v>
      </c>
      <c r="F1207" s="31" t="s">
        <v>299</v>
      </c>
    </row>
    <row r="1208" spans="1:6">
      <c r="A1208" s="84" t="s">
        <v>219</v>
      </c>
      <c r="B1208" s="85">
        <v>1</v>
      </c>
      <c r="C1208" s="85" t="s">
        <v>295</v>
      </c>
      <c r="D1208" s="86">
        <f>IF(B1208=0,0,LOOKUP(B1208,Tables!$C$2:$C$21,Tables!$D$2:$D$21))</f>
        <v>1</v>
      </c>
      <c r="F1208" s="31" t="s">
        <v>300</v>
      </c>
    </row>
    <row r="1209" spans="1:6">
      <c r="A1209" s="81" t="s">
        <v>266</v>
      </c>
      <c r="B1209" s="82">
        <v>0</v>
      </c>
      <c r="C1209" s="82" t="str">
        <f t="shared" ref="C1209" si="76">IF(B1209=0,"-",IF(B1209=1,"Meter Radius","Meters Radius"))</f>
        <v>-</v>
      </c>
      <c r="D1209" s="83">
        <f>IF(B1209=0,0,IF(B1208=0,LOOKUP(B1209,Tables!E$2:E$21,Tables!F$2:F$21),"Cannot have both"))</f>
        <v>0</v>
      </c>
      <c r="F1209" s="31" t="s">
        <v>177</v>
      </c>
    </row>
    <row r="1210" spans="1:6">
      <c r="A1210" s="84" t="s">
        <v>269</v>
      </c>
      <c r="B1210" s="85" t="s">
        <v>271</v>
      </c>
      <c r="C1210" s="85" t="s">
        <v>295</v>
      </c>
      <c r="D1210" s="86">
        <f t="shared" ref="D1210" si="77">IF(B1210="Full",0,IF(B1210="Partial",2,IF(B1210="None",5,"ERROR!")))</f>
        <v>0</v>
      </c>
      <c r="F1210" s="31" t="s">
        <v>328</v>
      </c>
    </row>
    <row r="1211" spans="1:6">
      <c r="A1211" s="81" t="s">
        <v>267</v>
      </c>
      <c r="B1211" s="82">
        <v>10</v>
      </c>
      <c r="C1211" s="82" t="str">
        <f t="shared" ref="C1211" si="78">IF(B1211=0,"-",IF(B1211="Touch","-",IF(B1211=1,"Meter","Meters")))</f>
        <v>Meters</v>
      </c>
      <c r="D1211" s="83">
        <f>IF(B1211="Touch",1,IF(B1211="Self",1,LOOKUP(B1211,Tables!$G$2:$G$21,Tables!$H$2:$H$21)))</f>
        <v>3</v>
      </c>
      <c r="F1211" s="31" t="s">
        <v>321</v>
      </c>
    </row>
    <row r="1212" spans="1:6">
      <c r="A1212" s="84" t="s">
        <v>268</v>
      </c>
      <c r="B1212" s="85">
        <v>1</v>
      </c>
      <c r="C1212" s="85" t="s">
        <v>323</v>
      </c>
      <c r="D1212" s="87">
        <f>IF(B1212="Instantaneous",1,IF(B1212="Permanent",14,IF(C1212="Round",LOOKUP(B1212,Tables!$J$2:$J$10,Tables!$K$2:$K$10),IF(C1212="Minute",LOOKUP(B1212,Tables!$J$11:$J$15,Tables!K$11:K$15),IF(C1212="Hour",7,LOOKUP(C1212,Tables!$I$16:$I$20,Tables!$K$16:$K$20))))))</f>
        <v>3</v>
      </c>
    </row>
    <row r="1213" spans="1:6">
      <c r="A1213" s="81" t="s">
        <v>250</v>
      </c>
      <c r="B1213" s="100" t="str">
        <f t="shared" ref="B1213" si="79">D1201</f>
        <v>Mental/Communication</v>
      </c>
      <c r="C1213" s="82" t="s">
        <v>295</v>
      </c>
      <c r="D1213" s="83">
        <f>LOOKUP(B1213,Tables!$N$2:$N$9,Tables!$O$2:$O$9)</f>
        <v>1</v>
      </c>
      <c r="F1213" s="77" t="s">
        <v>287</v>
      </c>
    </row>
    <row r="1214" spans="1:6">
      <c r="A1214" s="84" t="s">
        <v>202</v>
      </c>
      <c r="B1214" s="85" t="s">
        <v>407</v>
      </c>
      <c r="C1214" s="85" t="s">
        <v>295</v>
      </c>
      <c r="D1214" s="86">
        <f>LOOKUP(B1214,Tables!$P$2:$P$5,Tables!$Q$2:$Q$5)</f>
        <v>-4</v>
      </c>
      <c r="F1214" s="88" t="s">
        <v>407</v>
      </c>
    </row>
    <row r="1215" spans="1:6" ht="13" thickBot="1">
      <c r="A1215" s="89" t="s">
        <v>251</v>
      </c>
      <c r="B1215" s="90">
        <v>4</v>
      </c>
      <c r="C1215" s="90" t="str">
        <f t="shared" ref="C1215" si="80">IF(SUM(B1205:B1207)&gt;0,"+"&amp;SUM(B1205:B1207),0)</f>
        <v>+2</v>
      </c>
      <c r="D1215" s="91">
        <f t="shared" ref="D1215" si="81">B1215</f>
        <v>4</v>
      </c>
      <c r="F1215" s="88" t="s">
        <v>338</v>
      </c>
    </row>
    <row r="1216" spans="1:6">
      <c r="A1216" s="73" t="s">
        <v>222</v>
      </c>
      <c r="B1216" s="76"/>
      <c r="C1216" s="76"/>
      <c r="D1216" s="76">
        <f t="shared" ref="D1216" si="82">IF(SUM(D1204:D1215)&lt;1,1,(SUM(D1204:D1215)))</f>
        <v>6</v>
      </c>
      <c r="F1216" s="88" t="s">
        <v>166</v>
      </c>
    </row>
    <row r="1217" spans="1:7">
      <c r="B1217" s="75"/>
      <c r="C1217" s="75"/>
      <c r="D1217" s="75"/>
      <c r="E1217" s="75"/>
      <c r="F1217" s="31" t="s">
        <v>336</v>
      </c>
    </row>
    <row r="1218" spans="1:7">
      <c r="A1218" s="60" t="s">
        <v>221</v>
      </c>
      <c r="B1218" s="92" t="str">
        <f t="shared" ref="B1218" si="83">B1215+C1215&amp;"d6"</f>
        <v>6d6</v>
      </c>
      <c r="C1218" s="60" t="s">
        <v>223</v>
      </c>
      <c r="D1218" s="75"/>
      <c r="E1218" s="75"/>
    </row>
    <row r="1219" spans="1:7">
      <c r="A1219" s="60" t="s">
        <v>332</v>
      </c>
      <c r="B1219" s="92">
        <f t="shared" ref="B1219:B1220" si="84">IF(G1219=0,1,G1219)</f>
        <v>6</v>
      </c>
      <c r="C1219" s="60" t="s">
        <v>204</v>
      </c>
      <c r="D1219" s="75"/>
      <c r="E1219" s="75"/>
      <c r="F1219" s="93" t="s">
        <v>187</v>
      </c>
      <c r="G1219" s="94">
        <f>IF(Calculator!$F$3&gt;0,LOOKUP(Calculator!$F$3,Tables!$R$2:R$21,Tables!$U$2:$U$21)+D1216,LOOKUP(Calculator!$F$2,Tables!$R$2:$R$21,Tables!$U$2:$U$21)+D1216)</f>
        <v>6</v>
      </c>
    </row>
    <row r="1220" spans="1:7">
      <c r="A1220" s="60" t="s">
        <v>188</v>
      </c>
      <c r="B1220" s="92">
        <f t="shared" si="84"/>
        <v>6</v>
      </c>
      <c r="C1220" s="60" t="s">
        <v>365</v>
      </c>
      <c r="D1220" s="75"/>
      <c r="E1220" s="75"/>
      <c r="F1220" s="93" t="s">
        <v>189</v>
      </c>
      <c r="G1220" s="94">
        <f>IF(Calculator!$F$3&gt;0,LOOKUP(Calculator!$F$3,Tables!$R$2:R$21,Tables!$S$2:$S$21)+D1216,LOOKUP(Calculator!$F$2,Tables!$R$2:$R$21,Tables!$S$2:$S$21)+D1216)</f>
        <v>6</v>
      </c>
    </row>
    <row r="1221" spans="1:7">
      <c r="A1221" s="60" t="s">
        <v>261</v>
      </c>
      <c r="B1221" s="95">
        <f t="shared" ref="B1221" si="85">ROUND(D1216/5,0)</f>
        <v>1</v>
      </c>
      <c r="C1221" s="60" t="s">
        <v>190</v>
      </c>
      <c r="D1221" s="75"/>
      <c r="E1221" s="75"/>
      <c r="G1221" s="75"/>
    </row>
    <row r="1222" spans="1:7">
      <c r="A1222" s="60" t="s">
        <v>191</v>
      </c>
      <c r="B1222" s="92">
        <f t="shared" ref="B1222" si="86">IF(G1222=0,1,G1222)</f>
        <v>1</v>
      </c>
      <c r="C1222" s="60" t="s">
        <v>363</v>
      </c>
      <c r="D1222" s="75"/>
      <c r="E1222" s="75"/>
      <c r="F1222" s="93" t="s">
        <v>141</v>
      </c>
      <c r="G1222" s="94">
        <f>IF(Calculator!$F$3&gt;0,LOOKUP(Calculator!$F$3,Tables!$R$2:$R$21,Tables!$T$2:$T$21)+B1221,LOOKUP(Calculator!$F$2,Tables!$R$2:$R$21,Tables!$T$2:$T$21)+B1221)</f>
        <v>1</v>
      </c>
    </row>
    <row r="1223" spans="1:7">
      <c r="A1223" s="60" t="s">
        <v>210</v>
      </c>
      <c r="B1223" s="95" t="str">
        <f t="shared" ref="B1223" si="87">B1210</f>
        <v>Full</v>
      </c>
      <c r="C1223" s="60" t="s">
        <v>240</v>
      </c>
    </row>
    <row r="1224" spans="1:7">
      <c r="B1224" s="96"/>
    </row>
    <row r="1225" spans="1:7" ht="144" customHeight="1">
      <c r="A1225" s="116" t="s">
        <v>26</v>
      </c>
      <c r="B1225" s="116"/>
      <c r="C1225" s="116"/>
      <c r="D1225" s="116"/>
      <c r="E1225" s="118"/>
    </row>
    <row r="1226" spans="1:7">
      <c r="A1226" s="73" t="s">
        <v>382</v>
      </c>
      <c r="B1226" s="31" t="s">
        <v>236</v>
      </c>
      <c r="C1226" s="74" t="s">
        <v>356</v>
      </c>
      <c r="D1226" s="31" t="s">
        <v>232</v>
      </c>
    </row>
    <row r="1227" spans="1:7">
      <c r="B1227" s="75"/>
      <c r="C1227" s="75"/>
      <c r="D1227" s="75"/>
    </row>
    <row r="1228" spans="1:7" ht="13" thickBot="1">
      <c r="A1228" s="73" t="s">
        <v>358</v>
      </c>
      <c r="B1228" s="76" t="s">
        <v>359</v>
      </c>
      <c r="C1228" s="76" t="s">
        <v>205</v>
      </c>
      <c r="D1228" s="76" t="s">
        <v>316</v>
      </c>
      <c r="F1228" s="77" t="s">
        <v>317</v>
      </c>
    </row>
    <row r="1229" spans="1:7">
      <c r="A1229" s="78" t="s">
        <v>357</v>
      </c>
      <c r="B1229" s="79" t="s">
        <v>230</v>
      </c>
      <c r="C1229" s="79" t="s">
        <v>295</v>
      </c>
      <c r="D1229" s="80">
        <f>IF(B1229=0,0,LOOKUP(B1229,Tables!A$2:A$4,Tables!B$2:B$4))</f>
        <v>0</v>
      </c>
      <c r="F1229" s="31" t="s">
        <v>180</v>
      </c>
    </row>
    <row r="1230" spans="1:7">
      <c r="A1230" s="81" t="s">
        <v>294</v>
      </c>
      <c r="B1230" s="82">
        <v>1</v>
      </c>
      <c r="C1230" s="82" t="s">
        <v>212</v>
      </c>
      <c r="D1230" s="83">
        <f>IF(B1230=0,0,-1)</f>
        <v>-1</v>
      </c>
      <c r="F1230" s="31" t="s">
        <v>298</v>
      </c>
    </row>
    <row r="1231" spans="1:7">
      <c r="A1231" s="84" t="s">
        <v>296</v>
      </c>
      <c r="B1231" s="85">
        <v>1</v>
      </c>
      <c r="C1231" s="85" t="s">
        <v>295</v>
      </c>
      <c r="D1231" s="86">
        <f>IF(B1231=0,0,-1)</f>
        <v>-1</v>
      </c>
      <c r="F1231" s="31" t="s">
        <v>12</v>
      </c>
    </row>
    <row r="1232" spans="1:7">
      <c r="A1232" s="81" t="s">
        <v>297</v>
      </c>
      <c r="B1232" s="82">
        <v>1</v>
      </c>
      <c r="C1232" s="82" t="s">
        <v>295</v>
      </c>
      <c r="D1232" s="83">
        <f>IF(B1232=0,0,-1)</f>
        <v>-1</v>
      </c>
      <c r="F1232" s="31" t="s">
        <v>299</v>
      </c>
    </row>
    <row r="1233" spans="1:7">
      <c r="A1233" s="84" t="s">
        <v>219</v>
      </c>
      <c r="B1233" s="85">
        <v>0</v>
      </c>
      <c r="C1233" s="85" t="s">
        <v>295</v>
      </c>
      <c r="D1233" s="86">
        <f>IF(B1233=0,0,LOOKUP(B1233,Tables!$C$2:$C$21,Tables!$D$2:$D$21))</f>
        <v>0</v>
      </c>
      <c r="F1233" s="31" t="s">
        <v>300</v>
      </c>
    </row>
    <row r="1234" spans="1:7">
      <c r="A1234" s="81" t="s">
        <v>266</v>
      </c>
      <c r="B1234" s="82">
        <v>1</v>
      </c>
      <c r="C1234" s="82" t="str">
        <f>IF(B1234=0,"-",IF(B1234=1,"Meter Radius","Meters Radius"))</f>
        <v>Meter Radius</v>
      </c>
      <c r="D1234" s="83">
        <f>IF(B1234=0,0,IF(B1233=0,LOOKUP(B1234,Tables!E$2:E$21,Tables!F$2:F$21),"Cannot have both"))</f>
        <v>2</v>
      </c>
      <c r="F1234" s="31" t="s">
        <v>177</v>
      </c>
    </row>
    <row r="1235" spans="1:7">
      <c r="A1235" s="84" t="s">
        <v>269</v>
      </c>
      <c r="B1235" s="85" t="s">
        <v>381</v>
      </c>
      <c r="C1235" s="85" t="s">
        <v>295</v>
      </c>
      <c r="D1235" s="86">
        <f>IF(B1235="Full",0,IF(B1235="Partial",2,IF(B1235="None",5,"ERROR!")))</f>
        <v>0</v>
      </c>
      <c r="F1235" s="31" t="s">
        <v>149</v>
      </c>
    </row>
    <row r="1236" spans="1:7">
      <c r="A1236" s="81" t="s">
        <v>267</v>
      </c>
      <c r="B1236" s="82" t="s">
        <v>246</v>
      </c>
      <c r="C1236" s="82" t="s">
        <v>295</v>
      </c>
      <c r="D1236" s="83">
        <f>IF(B1236="Touch",1,IF(B1236="Self",1,LOOKUP(B1236,Tables!$G$2:$G$21,Tables!$H$2:$H$21)))</f>
        <v>1</v>
      </c>
      <c r="F1236" s="31" t="s">
        <v>321</v>
      </c>
    </row>
    <row r="1237" spans="1:7">
      <c r="A1237" s="84" t="s">
        <v>268</v>
      </c>
      <c r="B1237" s="85">
        <v>10</v>
      </c>
      <c r="C1237" s="85" t="s">
        <v>322</v>
      </c>
      <c r="D1237" s="87">
        <f>IF(B1237="Instantaneous",1,IF(B1237="Permanent",14,IF(C1237="Round",LOOKUP(B1237,Tables!$J$2:$J$10,Tables!$K$2:$K$10),IF(C1237="Minute",LOOKUP(B1237,Tables!$J$11:$J$15,Tables!K$11:K$15),IF(C1237="Hour",7,LOOKUP(C1237,Tables!$I$16:$I$20,Tables!$K$16:$K$20))))))</f>
        <v>3</v>
      </c>
    </row>
    <row r="1238" spans="1:7">
      <c r="A1238" s="81" t="s">
        <v>250</v>
      </c>
      <c r="B1238" s="82" t="str">
        <f>D1226</f>
        <v>Physical</v>
      </c>
      <c r="C1238" s="82" t="s">
        <v>295</v>
      </c>
      <c r="D1238" s="83">
        <f>LOOKUP(B1238,Tables!$N$2:$N$9,Tables!$O$2:$O$9)</f>
        <v>3</v>
      </c>
      <c r="F1238" s="77" t="s">
        <v>287</v>
      </c>
    </row>
    <row r="1239" spans="1:7">
      <c r="A1239" s="84" t="s">
        <v>202</v>
      </c>
      <c r="B1239" s="85" t="s">
        <v>338</v>
      </c>
      <c r="C1239" s="85" t="s">
        <v>295</v>
      </c>
      <c r="D1239" s="86">
        <f>LOOKUP(B1239,Tables!$P$2:$P$5,Tables!$Q$2:$Q$5)</f>
        <v>2</v>
      </c>
      <c r="F1239" s="88" t="s">
        <v>407</v>
      </c>
    </row>
    <row r="1240" spans="1:7" ht="13" thickBot="1">
      <c r="A1240" s="89" t="s">
        <v>251</v>
      </c>
      <c r="B1240" s="90">
        <v>3</v>
      </c>
      <c r="C1240" s="90" t="str">
        <f>IF(SUM(B1230:B1232)&gt;0,"+"&amp;SUM(B1230:B1232),0)</f>
        <v>+3</v>
      </c>
      <c r="D1240" s="91">
        <f>B1240</f>
        <v>3</v>
      </c>
      <c r="F1240" s="88" t="s">
        <v>338</v>
      </c>
    </row>
    <row r="1241" spans="1:7">
      <c r="A1241" s="73" t="s">
        <v>222</v>
      </c>
      <c r="B1241" s="76"/>
      <c r="C1241" s="76"/>
      <c r="D1241" s="76">
        <f>IF(SUM(D1229:D1240)&lt;1,1,(SUM(D1229:D1240)))</f>
        <v>11</v>
      </c>
      <c r="F1241" s="88" t="s">
        <v>166</v>
      </c>
    </row>
    <row r="1242" spans="1:7">
      <c r="B1242" s="75"/>
      <c r="C1242" s="75"/>
      <c r="D1242" s="75"/>
      <c r="F1242" s="31" t="s">
        <v>336</v>
      </c>
    </row>
    <row r="1243" spans="1:7">
      <c r="A1243" s="60" t="s">
        <v>221</v>
      </c>
      <c r="B1243" s="92" t="str">
        <f>B1240+C1240&amp;"d6"</f>
        <v>6d6</v>
      </c>
      <c r="C1243" s="60" t="s">
        <v>223</v>
      </c>
      <c r="D1243" s="75"/>
    </row>
    <row r="1244" spans="1:7">
      <c r="A1244" s="60" t="s">
        <v>332</v>
      </c>
      <c r="B1244" s="92">
        <f t="shared" ref="B1244:B1245" si="88">IF(G1244=0,1,G1244)</f>
        <v>11</v>
      </c>
      <c r="C1244" s="60" t="s">
        <v>204</v>
      </c>
      <c r="D1244" s="75"/>
      <c r="F1244" s="93" t="s">
        <v>187</v>
      </c>
      <c r="G1244" s="94">
        <f>IF(Calculator!$F$3&gt;0,LOOKUP(Calculator!$F$3,Tables!$R$2:R$21,Tables!$U$2:$U$21)+D1241,LOOKUP(Calculator!$F$2,Tables!$R$2:$R$21,Tables!$U$2:$U$21)+D1241)</f>
        <v>11</v>
      </c>
    </row>
    <row r="1245" spans="1:7">
      <c r="A1245" s="60" t="s">
        <v>188</v>
      </c>
      <c r="B1245" s="92">
        <f t="shared" si="88"/>
        <v>11</v>
      </c>
      <c r="C1245" s="60" t="s">
        <v>365</v>
      </c>
      <c r="D1245" s="75"/>
      <c r="E1245" s="75"/>
      <c r="F1245" s="93" t="s">
        <v>189</v>
      </c>
      <c r="G1245" s="94">
        <f>IF(Calculator!$F$3&gt;0,LOOKUP(Calculator!$F$3,Tables!$R$2:R$21,Tables!$S$2:$S$21)+D1241,LOOKUP(Calculator!$F$2,Tables!$R$2:$R$21,Tables!$S$2:$S$21)+D1241)</f>
        <v>11</v>
      </c>
    </row>
    <row r="1246" spans="1:7">
      <c r="A1246" s="60" t="s">
        <v>261</v>
      </c>
      <c r="B1246" s="95">
        <f>ROUND(D1241/5,0)</f>
        <v>2</v>
      </c>
      <c r="C1246" s="60" t="s">
        <v>190</v>
      </c>
      <c r="D1246" s="75"/>
      <c r="E1246" s="75"/>
      <c r="G1246" s="75"/>
    </row>
    <row r="1247" spans="1:7">
      <c r="A1247" s="60" t="s">
        <v>191</v>
      </c>
      <c r="B1247" s="92">
        <f>IF(G1247=0,1,G1247)</f>
        <v>2</v>
      </c>
      <c r="C1247" s="60" t="s">
        <v>363</v>
      </c>
      <c r="D1247" s="75"/>
      <c r="F1247" s="93" t="s">
        <v>141</v>
      </c>
      <c r="G1247" s="94">
        <f>IF(Calculator!$F$3&gt;0,LOOKUP(Calculator!$F$3,Tables!$R$2:$R$21,Tables!$T$2:$T$21)+B1246,LOOKUP(Calculator!$F$2,Tables!$R$2:$R$21,Tables!$T$2:$T$21)+B1246)</f>
        <v>2</v>
      </c>
    </row>
    <row r="1248" spans="1:7">
      <c r="A1248" s="60" t="s">
        <v>210</v>
      </c>
      <c r="B1248" s="95" t="str">
        <f>B1235</f>
        <v>Full</v>
      </c>
      <c r="C1248" s="60" t="s">
        <v>240</v>
      </c>
    </row>
    <row r="1249" spans="1:6">
      <c r="B1249" s="96"/>
    </row>
    <row r="1250" spans="1:6" ht="144" customHeight="1">
      <c r="A1250" s="119" t="s">
        <v>454</v>
      </c>
      <c r="B1250" s="116"/>
      <c r="C1250" s="116"/>
      <c r="D1250" s="116"/>
      <c r="E1250" s="118"/>
    </row>
    <row r="1251" spans="1:6">
      <c r="A1251" s="73" t="s">
        <v>382</v>
      </c>
      <c r="B1251" s="31" t="s">
        <v>385</v>
      </c>
      <c r="C1251" s="74" t="s">
        <v>356</v>
      </c>
      <c r="D1251" s="31" t="s">
        <v>180</v>
      </c>
    </row>
    <row r="1252" spans="1:6">
      <c r="B1252" s="75"/>
      <c r="C1252" s="75"/>
      <c r="D1252" s="75"/>
    </row>
    <row r="1253" spans="1:6" ht="13" thickBot="1">
      <c r="A1253" s="73" t="s">
        <v>358</v>
      </c>
      <c r="B1253" s="76" t="s">
        <v>359</v>
      </c>
      <c r="C1253" s="76" t="s">
        <v>205</v>
      </c>
      <c r="D1253" s="76" t="s">
        <v>316</v>
      </c>
      <c r="F1253" s="77" t="s">
        <v>317</v>
      </c>
    </row>
    <row r="1254" spans="1:6">
      <c r="A1254" s="78" t="s">
        <v>357</v>
      </c>
      <c r="B1254" s="79" t="s">
        <v>206</v>
      </c>
      <c r="C1254" s="79" t="s">
        <v>295</v>
      </c>
      <c r="D1254" s="80">
        <f>IF(B1254=0,0,LOOKUP(B1254,Tables!A$2:A$4,Tables!B$2:B$4))</f>
        <v>0</v>
      </c>
      <c r="F1254" s="31" t="s">
        <v>180</v>
      </c>
    </row>
    <row r="1255" spans="1:6">
      <c r="A1255" s="81" t="s">
        <v>294</v>
      </c>
      <c r="B1255" s="82">
        <v>1</v>
      </c>
      <c r="C1255" s="82" t="s">
        <v>212</v>
      </c>
      <c r="D1255" s="83">
        <f>IF(B1255=0,0,-1)</f>
        <v>-1</v>
      </c>
      <c r="F1255" s="31" t="s">
        <v>298</v>
      </c>
    </row>
    <row r="1256" spans="1:6">
      <c r="A1256" s="84" t="s">
        <v>296</v>
      </c>
      <c r="B1256" s="85">
        <v>1</v>
      </c>
      <c r="C1256" s="85" t="s">
        <v>295</v>
      </c>
      <c r="D1256" s="86">
        <f>IF(B1256=0,0,-1)</f>
        <v>-1</v>
      </c>
      <c r="F1256" s="31" t="s">
        <v>12</v>
      </c>
    </row>
    <row r="1257" spans="1:6">
      <c r="A1257" s="81" t="s">
        <v>297</v>
      </c>
      <c r="B1257" s="82">
        <v>0</v>
      </c>
      <c r="C1257" s="82" t="s">
        <v>295</v>
      </c>
      <c r="D1257" s="83">
        <f>IF(B1257=0,0,-1)</f>
        <v>0</v>
      </c>
      <c r="F1257" s="31" t="s">
        <v>299</v>
      </c>
    </row>
    <row r="1258" spans="1:6">
      <c r="A1258" s="84" t="s">
        <v>219</v>
      </c>
      <c r="B1258" s="85">
        <v>1</v>
      </c>
      <c r="C1258" s="85" t="s">
        <v>295</v>
      </c>
      <c r="D1258" s="86">
        <f>IF(B1258=0,0,LOOKUP(B1258,Tables!$C$2:$C$21,Tables!$D$2:$D$21))</f>
        <v>1</v>
      </c>
      <c r="F1258" s="31" t="s">
        <v>300</v>
      </c>
    </row>
    <row r="1259" spans="1:6">
      <c r="A1259" s="81" t="s">
        <v>266</v>
      </c>
      <c r="B1259" s="82">
        <v>0</v>
      </c>
      <c r="C1259" s="82" t="str">
        <f>IF(B1259=0,"-",IF(B1259=1,"Meter Radius","Meters Radius"))</f>
        <v>-</v>
      </c>
      <c r="D1259" s="83">
        <f>IF(B1259=0,0,IF(B1258=0,LOOKUP(B1259,Tables!E$2:E$21,Tables!F$2:F$21),"Cannot have both"))</f>
        <v>0</v>
      </c>
      <c r="F1259" s="31" t="s">
        <v>177</v>
      </c>
    </row>
    <row r="1260" spans="1:6">
      <c r="A1260" s="84" t="s">
        <v>269</v>
      </c>
      <c r="B1260" s="85" t="s">
        <v>273</v>
      </c>
      <c r="C1260" s="85" t="s">
        <v>295</v>
      </c>
      <c r="D1260" s="86">
        <f>IF(B1260="Full",0,IF(B1260="Partial",2,IF(B1260="None",5,"ERROR!")))</f>
        <v>5</v>
      </c>
      <c r="F1260" s="31" t="s">
        <v>329</v>
      </c>
    </row>
    <row r="1261" spans="1:6">
      <c r="A1261" s="81" t="s">
        <v>267</v>
      </c>
      <c r="B1261" s="82">
        <v>50</v>
      </c>
      <c r="C1261" s="82" t="str">
        <f>IF(B1261=0,"-",IF(B1261="Touch","-",IF(B1261=1,"Meter","Meters")))</f>
        <v>Meters</v>
      </c>
      <c r="D1261" s="83">
        <f>IF(B1261="Touch",1,IF(B1261="Self",1,LOOKUP(B1261,Tables!$G$2:$G$21,Tables!$H$2:$H$21)))</f>
        <v>4</v>
      </c>
      <c r="F1261" s="31" t="s">
        <v>321</v>
      </c>
    </row>
    <row r="1262" spans="1:6">
      <c r="A1262" s="84" t="s">
        <v>268</v>
      </c>
      <c r="B1262" s="85" t="s">
        <v>281</v>
      </c>
      <c r="C1262" s="85"/>
      <c r="D1262" s="87">
        <f>IF(B1262="Instantaneous",1,IF(B1262="Permanent",14,IF(C1262="Round",LOOKUP(B1262,Tables!$J$2:$J$10,Tables!$K$2:$K$10),IF(C1262="Minute",LOOKUP(B1262,Tables!$J$11:$J$15,Tables!K$11:K$15),IF(C1262="Hour",7,LOOKUP(C1262,Tables!$I$16:$I$20,Tables!$K$16:$K$20))))))</f>
        <v>1</v>
      </c>
    </row>
    <row r="1263" spans="1:6">
      <c r="A1263" s="81" t="s">
        <v>250</v>
      </c>
      <c r="B1263" s="82" t="str">
        <f>D1251</f>
        <v>Apportation</v>
      </c>
      <c r="C1263" s="82" t="s">
        <v>295</v>
      </c>
      <c r="D1263" s="83">
        <f>LOOKUP(B1263,Tables!$N$2:$N$9,Tables!$O$2:$O$9)</f>
        <v>4</v>
      </c>
      <c r="F1263" s="77" t="s">
        <v>287</v>
      </c>
    </row>
    <row r="1264" spans="1:6">
      <c r="A1264" s="84" t="s">
        <v>202</v>
      </c>
      <c r="B1264" s="85" t="s">
        <v>407</v>
      </c>
      <c r="C1264" s="85" t="s">
        <v>295</v>
      </c>
      <c r="D1264" s="86">
        <f>LOOKUP(B1264,Tables!$P$2:$P$5,Tables!$Q$2:$Q$5)</f>
        <v>-4</v>
      </c>
      <c r="F1264" s="88" t="s">
        <v>407</v>
      </c>
    </row>
    <row r="1265" spans="1:7" ht="13" thickBot="1">
      <c r="A1265" s="89" t="s">
        <v>251</v>
      </c>
      <c r="B1265" s="90">
        <v>3</v>
      </c>
      <c r="C1265" s="90" t="str">
        <f>IF(SUM(B1255:B1257)&gt;0,"+"&amp;SUM(B1255:B1257),0)</f>
        <v>+2</v>
      </c>
      <c r="D1265" s="91">
        <f>B1265</f>
        <v>3</v>
      </c>
      <c r="F1265" s="88" t="s">
        <v>338</v>
      </c>
    </row>
    <row r="1266" spans="1:7">
      <c r="A1266" s="73" t="s">
        <v>222</v>
      </c>
      <c r="B1266" s="76"/>
      <c r="C1266" s="76"/>
      <c r="D1266" s="76">
        <f>IF(SUM(D1254:D1265)&lt;1,1,(SUM(D1254:D1265)))</f>
        <v>12</v>
      </c>
      <c r="F1266" s="88" t="s">
        <v>166</v>
      </c>
    </row>
    <row r="1267" spans="1:7">
      <c r="B1267" s="75"/>
      <c r="C1267" s="75"/>
      <c r="D1267" s="75"/>
      <c r="F1267" s="31" t="s">
        <v>336</v>
      </c>
    </row>
    <row r="1268" spans="1:7">
      <c r="A1268" s="60" t="s">
        <v>221</v>
      </c>
      <c r="B1268" s="92" t="str">
        <f>B1265+C1265&amp;"d6"</f>
        <v>5d6</v>
      </c>
      <c r="C1268" s="60" t="s">
        <v>223</v>
      </c>
      <c r="D1268" s="75"/>
    </row>
    <row r="1269" spans="1:7">
      <c r="A1269" s="60" t="s">
        <v>332</v>
      </c>
      <c r="B1269" s="92">
        <f t="shared" ref="B1269:B1270" si="89">IF(G1269=0,1,G1269)</f>
        <v>12</v>
      </c>
      <c r="C1269" s="60" t="s">
        <v>204</v>
      </c>
      <c r="D1269" s="75"/>
      <c r="F1269" s="93" t="s">
        <v>187</v>
      </c>
      <c r="G1269" s="94">
        <f>IF(Calculator!$F$3&gt;0,LOOKUP(Calculator!$F$3,Tables!$R$2:R$21,Tables!$U$2:$U$21)+D1266,LOOKUP(Calculator!$F$2,Tables!$R$2:$R$21,Tables!$U$2:$U$21)+D1266)</f>
        <v>12</v>
      </c>
    </row>
    <row r="1270" spans="1:7">
      <c r="A1270" s="60" t="s">
        <v>188</v>
      </c>
      <c r="B1270" s="92">
        <f t="shared" si="89"/>
        <v>12</v>
      </c>
      <c r="C1270" s="60" t="s">
        <v>365</v>
      </c>
      <c r="D1270" s="75"/>
      <c r="E1270" s="75"/>
      <c r="F1270" s="93" t="s">
        <v>189</v>
      </c>
      <c r="G1270" s="94">
        <f>IF(Calculator!$F$3&gt;0,LOOKUP(Calculator!$F$3,Tables!$R$2:R$21,Tables!$S$2:$S$21)+D1266,LOOKUP(Calculator!$F$2,Tables!$R$2:$R$21,Tables!$S$2:$S$21)+D1266)</f>
        <v>12</v>
      </c>
    </row>
    <row r="1271" spans="1:7">
      <c r="A1271" s="60" t="s">
        <v>261</v>
      </c>
      <c r="B1271" s="95">
        <f>ROUND(D1266/5,0)</f>
        <v>2</v>
      </c>
      <c r="C1271" s="60" t="s">
        <v>190</v>
      </c>
      <c r="D1271" s="75"/>
      <c r="E1271" s="75"/>
      <c r="G1271" s="75"/>
    </row>
    <row r="1272" spans="1:7">
      <c r="A1272" s="60" t="s">
        <v>191</v>
      </c>
      <c r="B1272" s="92">
        <f>IF(G1272=0,1,G1272)</f>
        <v>2</v>
      </c>
      <c r="C1272" s="60" t="s">
        <v>363</v>
      </c>
      <c r="D1272" s="75"/>
      <c r="F1272" s="93" t="s">
        <v>141</v>
      </c>
      <c r="G1272" s="94">
        <f>IF(Calculator!$F$3&gt;0,LOOKUP(Calculator!$F$3,Tables!$R$2:$R$21,Tables!$T$2:$T$21)+B1271,LOOKUP(Calculator!$F$2,Tables!$R$2:$R$21,Tables!$T$2:$T$21)+B1271)</f>
        <v>2</v>
      </c>
    </row>
    <row r="1273" spans="1:7">
      <c r="A1273" s="60" t="s">
        <v>210</v>
      </c>
      <c r="B1273" s="95" t="str">
        <f>B1260</f>
        <v>None</v>
      </c>
      <c r="C1273" s="60" t="s">
        <v>240</v>
      </c>
    </row>
    <row r="1274" spans="1:7">
      <c r="B1274" s="96"/>
    </row>
    <row r="1275" spans="1:7" ht="144" customHeight="1">
      <c r="A1275" s="119" t="s">
        <v>455</v>
      </c>
      <c r="B1275" s="116"/>
      <c r="C1275" s="116"/>
      <c r="D1275" s="116"/>
      <c r="E1275" s="118"/>
    </row>
    <row r="1276" spans="1:7">
      <c r="A1276" s="73" t="s">
        <v>382</v>
      </c>
      <c r="B1276" s="60" t="s">
        <v>153</v>
      </c>
      <c r="C1276" s="74" t="s">
        <v>356</v>
      </c>
      <c r="D1276" s="60" t="s">
        <v>232</v>
      </c>
    </row>
    <row r="1277" spans="1:7">
      <c r="B1277" s="75"/>
      <c r="C1277" s="75"/>
      <c r="D1277" s="75"/>
    </row>
    <row r="1278" spans="1:7" ht="13" thickBot="1">
      <c r="A1278" s="73" t="s">
        <v>358</v>
      </c>
      <c r="B1278" s="76" t="s">
        <v>359</v>
      </c>
      <c r="C1278" s="76" t="s">
        <v>205</v>
      </c>
      <c r="D1278" s="76" t="s">
        <v>316</v>
      </c>
      <c r="F1278" s="77" t="s">
        <v>317</v>
      </c>
    </row>
    <row r="1279" spans="1:7">
      <c r="A1279" s="78" t="s">
        <v>357</v>
      </c>
      <c r="B1279" s="79" t="s">
        <v>230</v>
      </c>
      <c r="C1279" s="79" t="s">
        <v>295</v>
      </c>
      <c r="D1279" s="80">
        <f>IF(B1279=0,0,LOOKUP(B1279,Tables!A$2:A$4,Tables!B$2:B$4))</f>
        <v>0</v>
      </c>
      <c r="F1279" s="31" t="s">
        <v>180</v>
      </c>
    </row>
    <row r="1280" spans="1:7">
      <c r="A1280" s="81" t="s">
        <v>294</v>
      </c>
      <c r="B1280" s="82">
        <v>1</v>
      </c>
      <c r="C1280" s="82" t="s">
        <v>212</v>
      </c>
      <c r="D1280" s="83">
        <f>IF(B1280=0,0,-1)</f>
        <v>-1</v>
      </c>
      <c r="F1280" s="31" t="s">
        <v>298</v>
      </c>
    </row>
    <row r="1281" spans="1:7">
      <c r="A1281" s="84" t="s">
        <v>296</v>
      </c>
      <c r="B1281" s="85">
        <v>1</v>
      </c>
      <c r="C1281" s="85" t="s">
        <v>295</v>
      </c>
      <c r="D1281" s="86">
        <f>IF(B1281=0,0,-1)</f>
        <v>-1</v>
      </c>
      <c r="F1281" s="31" t="s">
        <v>12</v>
      </c>
    </row>
    <row r="1282" spans="1:7">
      <c r="A1282" s="81" t="s">
        <v>297</v>
      </c>
      <c r="B1282" s="82">
        <v>1</v>
      </c>
      <c r="C1282" s="82" t="s">
        <v>295</v>
      </c>
      <c r="D1282" s="83">
        <f>IF(B1282=0,0,-1)</f>
        <v>-1</v>
      </c>
      <c r="F1282" s="31" t="s">
        <v>299</v>
      </c>
    </row>
    <row r="1283" spans="1:7">
      <c r="A1283" s="84" t="s">
        <v>219</v>
      </c>
      <c r="B1283" s="85">
        <v>0</v>
      </c>
      <c r="C1283" s="85" t="s">
        <v>295</v>
      </c>
      <c r="D1283" s="86">
        <f>IF(B1283=0,0,LOOKUP(B1283,Tables!$C$2:$C$21,Tables!$D$2:$D$21))</f>
        <v>0</v>
      </c>
      <c r="F1283" s="31" t="s">
        <v>300</v>
      </c>
    </row>
    <row r="1284" spans="1:7">
      <c r="A1284" s="81" t="s">
        <v>266</v>
      </c>
      <c r="B1284" s="82">
        <v>5</v>
      </c>
      <c r="C1284" s="82" t="str">
        <f>IF(B1284=0,"-",IF(B1284=1,"Meter Radius","Meters Radius"))</f>
        <v>Meters Radius</v>
      </c>
      <c r="D1284" s="83">
        <f>IF(B1284=0,0,IF(B1283=0,LOOKUP(B1284,Tables!E$2:E$21,Tables!F$2:F$21),"Cannot have both"))</f>
        <v>3</v>
      </c>
      <c r="F1284" s="31" t="s">
        <v>177</v>
      </c>
    </row>
    <row r="1285" spans="1:7">
      <c r="A1285" s="84" t="s">
        <v>269</v>
      </c>
      <c r="B1285" s="85" t="s">
        <v>407</v>
      </c>
      <c r="C1285" s="85" t="s">
        <v>295</v>
      </c>
      <c r="D1285" s="86">
        <f>IF(B1285="Full",0,IF(B1285="Partial",2,IF(B1285="None",5,"ERROR!")))</f>
        <v>5</v>
      </c>
      <c r="F1285" s="31" t="s">
        <v>149</v>
      </c>
    </row>
    <row r="1286" spans="1:7">
      <c r="A1286" s="81" t="s">
        <v>267</v>
      </c>
      <c r="B1286" s="82">
        <v>10</v>
      </c>
      <c r="C1286" s="82" t="str">
        <f>IF(B1286=0,"-",IF(B1286="Touch","-",IF(B1286=1,"Meter","Meters")))</f>
        <v>Meters</v>
      </c>
      <c r="D1286" s="83">
        <f>IF(B1286="Touch",1,IF(B1286="Self",1,LOOKUP(B1286,Tables!$G$2:$G$21,Tables!$H$2:$H$21)))</f>
        <v>3</v>
      </c>
      <c r="F1286" s="31" t="s">
        <v>321</v>
      </c>
    </row>
    <row r="1287" spans="1:7">
      <c r="A1287" s="84" t="s">
        <v>268</v>
      </c>
      <c r="B1287" s="85">
        <v>10</v>
      </c>
      <c r="C1287" s="85" t="s">
        <v>323</v>
      </c>
      <c r="D1287" s="87">
        <f>IF(B1287="Instantaneous",1,IF(B1287="Permanent",14,IF(C1287="Round",LOOKUP(B1287,Tables!$J$2:$J$10,Tables!$K$2:$K$10),IF(C1287="Minute",LOOKUP(B1287,Tables!$J$11:$J$15,Tables!K$11:K$15),IF(C1287="Hour",7,LOOKUP(C1287,Tables!$I$16:$I$20,Tables!$K$16:$K$20))))))</f>
        <v>4</v>
      </c>
    </row>
    <row r="1288" spans="1:7">
      <c r="A1288" s="81" t="s">
        <v>250</v>
      </c>
      <c r="B1288" s="82" t="str">
        <f>D1276</f>
        <v>Physical</v>
      </c>
      <c r="C1288" s="82" t="s">
        <v>295</v>
      </c>
      <c r="D1288" s="83">
        <f>LOOKUP(B1288,Tables!$N$2:$N$9,Tables!$O$2:$O$9)</f>
        <v>3</v>
      </c>
      <c r="F1288" s="77" t="s">
        <v>287</v>
      </c>
    </row>
    <row r="1289" spans="1:7">
      <c r="A1289" s="84" t="s">
        <v>202</v>
      </c>
      <c r="B1289" s="85" t="s">
        <v>407</v>
      </c>
      <c r="C1289" s="85" t="s">
        <v>295</v>
      </c>
      <c r="D1289" s="86">
        <f>LOOKUP(B1289,Tables!$P$2:$P$5,Tables!$Q$2:$Q$5)</f>
        <v>-4</v>
      </c>
      <c r="F1289" s="88" t="s">
        <v>407</v>
      </c>
    </row>
    <row r="1290" spans="1:7" ht="13" thickBot="1">
      <c r="A1290" s="89" t="s">
        <v>251</v>
      </c>
      <c r="B1290" s="90">
        <v>3</v>
      </c>
      <c r="C1290" s="90" t="str">
        <f>IF(SUM(B1280:B1282)&gt;0,"+"&amp;SUM(B1280:B1282),0)</f>
        <v>+3</v>
      </c>
      <c r="D1290" s="91">
        <f>B1290</f>
        <v>3</v>
      </c>
      <c r="F1290" s="88" t="s">
        <v>338</v>
      </c>
    </row>
    <row r="1291" spans="1:7">
      <c r="A1291" s="73" t="s">
        <v>222</v>
      </c>
      <c r="B1291" s="76"/>
      <c r="C1291" s="76"/>
      <c r="D1291" s="76">
        <f>IF(SUM(D1279:D1290)&lt;1,1,(SUM(D1279:D1290)))</f>
        <v>14</v>
      </c>
      <c r="F1291" s="88" t="s">
        <v>166</v>
      </c>
    </row>
    <row r="1292" spans="1:7">
      <c r="B1292" s="75"/>
      <c r="C1292" s="75"/>
      <c r="D1292" s="75"/>
      <c r="E1292" s="75"/>
      <c r="F1292" s="31" t="s">
        <v>336</v>
      </c>
    </row>
    <row r="1293" spans="1:7">
      <c r="A1293" s="60" t="s">
        <v>221</v>
      </c>
      <c r="B1293" s="92" t="str">
        <f>B1290+C1290&amp;"d6"</f>
        <v>6d6</v>
      </c>
      <c r="C1293" s="60" t="s">
        <v>223</v>
      </c>
      <c r="D1293" s="75"/>
      <c r="E1293" s="75"/>
    </row>
    <row r="1294" spans="1:7">
      <c r="A1294" s="60" t="s">
        <v>332</v>
      </c>
      <c r="B1294" s="92">
        <f t="shared" ref="B1294:B1295" si="90">IF(G1294=0,1,G1294)</f>
        <v>14</v>
      </c>
      <c r="C1294" s="60" t="s">
        <v>204</v>
      </c>
      <c r="D1294" s="75"/>
      <c r="E1294" s="75"/>
      <c r="F1294" s="93" t="s">
        <v>187</v>
      </c>
      <c r="G1294" s="94">
        <f>IF(Calculator!$F$3&gt;0,LOOKUP(Calculator!$F$3,Tables!$R$2:R$21,Tables!$U$2:$U$21)+D1291,LOOKUP(Calculator!$F$2,Tables!$R$2:$R$21,Tables!$U$2:$U$21)+D1291)</f>
        <v>14</v>
      </c>
    </row>
    <row r="1295" spans="1:7">
      <c r="A1295" s="60" t="s">
        <v>188</v>
      </c>
      <c r="B1295" s="92">
        <f t="shared" si="90"/>
        <v>14</v>
      </c>
      <c r="C1295" s="60" t="s">
        <v>365</v>
      </c>
      <c r="D1295" s="75"/>
      <c r="E1295" s="75"/>
      <c r="F1295" s="93" t="s">
        <v>189</v>
      </c>
      <c r="G1295" s="94">
        <f>IF(Calculator!$F$3&gt;0,LOOKUP(Calculator!$F$3,Tables!$R$2:R$21,Tables!$S$2:$S$21)+D1291,LOOKUP(Calculator!$F$2,Tables!$R$2:$R$21,Tables!$S$2:$S$21)+D1291)</f>
        <v>14</v>
      </c>
    </row>
    <row r="1296" spans="1:7">
      <c r="A1296" s="60" t="s">
        <v>261</v>
      </c>
      <c r="B1296" s="95">
        <f>ROUND(D1291/5,0)</f>
        <v>3</v>
      </c>
      <c r="C1296" s="60" t="s">
        <v>190</v>
      </c>
      <c r="D1296" s="75"/>
      <c r="E1296" s="75"/>
      <c r="G1296" s="75"/>
    </row>
    <row r="1297" spans="1:7">
      <c r="A1297" s="60" t="s">
        <v>191</v>
      </c>
      <c r="B1297" s="92">
        <f>IF(G1297=0,1,G1297)</f>
        <v>3</v>
      </c>
      <c r="C1297" s="60" t="s">
        <v>363</v>
      </c>
      <c r="D1297" s="75"/>
      <c r="E1297" s="75"/>
      <c r="F1297" s="93" t="s">
        <v>141</v>
      </c>
      <c r="G1297" s="94">
        <f>IF(Calculator!$F$3&gt;0,LOOKUP(Calculator!$F$3,Tables!$R$2:$R$21,Tables!$T$2:$T$21)+B1296,LOOKUP(Calculator!$F$2,Tables!$R$2:$R$21,Tables!$T$2:$T$21)+B1296)</f>
        <v>3</v>
      </c>
    </row>
    <row r="1298" spans="1:7">
      <c r="A1298" s="60" t="s">
        <v>210</v>
      </c>
      <c r="B1298" s="95" t="str">
        <f>B1285</f>
        <v>None</v>
      </c>
      <c r="C1298" s="60" t="s">
        <v>240</v>
      </c>
    </row>
    <row r="1299" spans="1:7">
      <c r="B1299" s="96"/>
    </row>
    <row r="1300" spans="1:7" ht="144" customHeight="1">
      <c r="A1300" s="116" t="s">
        <v>151</v>
      </c>
      <c r="B1300" s="116"/>
      <c r="C1300" s="116"/>
      <c r="D1300" s="116"/>
      <c r="E1300" s="118"/>
    </row>
    <row r="1301" spans="1:7">
      <c r="A1301" s="73" t="s">
        <v>382</v>
      </c>
      <c r="B1301" s="60" t="s">
        <v>379</v>
      </c>
      <c r="C1301" s="74" t="s">
        <v>356</v>
      </c>
      <c r="D1301" s="60" t="s">
        <v>144</v>
      </c>
    </row>
    <row r="1302" spans="1:7">
      <c r="B1302" s="75"/>
      <c r="C1302" s="75"/>
      <c r="D1302" s="75"/>
    </row>
    <row r="1303" spans="1:7" ht="13" thickBot="1">
      <c r="A1303" s="73" t="s">
        <v>358</v>
      </c>
      <c r="B1303" s="76" t="s">
        <v>359</v>
      </c>
      <c r="C1303" s="76" t="s">
        <v>205</v>
      </c>
      <c r="D1303" s="76" t="s">
        <v>316</v>
      </c>
      <c r="F1303" s="77" t="s">
        <v>317</v>
      </c>
    </row>
    <row r="1304" spans="1:7">
      <c r="A1304" s="78" t="s">
        <v>357</v>
      </c>
      <c r="B1304" s="79" t="s">
        <v>230</v>
      </c>
      <c r="C1304" s="79" t="s">
        <v>295</v>
      </c>
      <c r="D1304" s="80">
        <f>IF(B1304=0,0,LOOKUP(B1304,Tables!A$2:A$4,Tables!B$2:B$4))</f>
        <v>0</v>
      </c>
      <c r="F1304" s="31" t="s">
        <v>180</v>
      </c>
    </row>
    <row r="1305" spans="1:7">
      <c r="A1305" s="81" t="s">
        <v>294</v>
      </c>
      <c r="B1305" s="82">
        <v>1</v>
      </c>
      <c r="C1305" s="82" t="s">
        <v>212</v>
      </c>
      <c r="D1305" s="83">
        <f>IF(B1305=0,0,-1)</f>
        <v>-1</v>
      </c>
      <c r="F1305" s="31" t="s">
        <v>298</v>
      </c>
    </row>
    <row r="1306" spans="1:7">
      <c r="A1306" s="84" t="s">
        <v>296</v>
      </c>
      <c r="B1306" s="85">
        <v>1</v>
      </c>
      <c r="C1306" s="85" t="s">
        <v>295</v>
      </c>
      <c r="D1306" s="86">
        <f>IF(B1306=0,0,-1)</f>
        <v>-1</v>
      </c>
      <c r="F1306" s="31" t="s">
        <v>12</v>
      </c>
    </row>
    <row r="1307" spans="1:7">
      <c r="A1307" s="81" t="s">
        <v>297</v>
      </c>
      <c r="B1307" s="82">
        <v>1</v>
      </c>
      <c r="C1307" s="82" t="s">
        <v>295</v>
      </c>
      <c r="D1307" s="83">
        <f>IF(B1307=0,0,-1)</f>
        <v>-1</v>
      </c>
      <c r="F1307" s="31" t="s">
        <v>299</v>
      </c>
    </row>
    <row r="1308" spans="1:7">
      <c r="A1308" s="84" t="s">
        <v>219</v>
      </c>
      <c r="B1308" s="85">
        <v>6</v>
      </c>
      <c r="C1308" s="85" t="s">
        <v>295</v>
      </c>
      <c r="D1308" s="86">
        <f>IF(B1308=0,0,LOOKUP(B1308,Tables!$C$2:$C$21,Tables!$D$2:$D$21))</f>
        <v>6</v>
      </c>
      <c r="F1308" s="31" t="s">
        <v>300</v>
      </c>
    </row>
    <row r="1309" spans="1:7">
      <c r="A1309" s="81" t="s">
        <v>266</v>
      </c>
      <c r="B1309" s="82">
        <v>0</v>
      </c>
      <c r="C1309" s="82" t="str">
        <f>IF(B1309=0,"-",IF(B1309=1,"Meter Radius","Meters Radius"))</f>
        <v>-</v>
      </c>
      <c r="D1309" s="83">
        <f>IF(B1309=0,0,IF(B1308=0,LOOKUP(B1309,Tables!E$2:E$21,Tables!F$2:F$21),"Cannot have both"))</f>
        <v>0</v>
      </c>
      <c r="F1309" s="31" t="s">
        <v>177</v>
      </c>
    </row>
    <row r="1310" spans="1:7">
      <c r="A1310" s="84" t="s">
        <v>269</v>
      </c>
      <c r="B1310" s="85" t="s">
        <v>381</v>
      </c>
      <c r="C1310" s="85" t="s">
        <v>295</v>
      </c>
      <c r="D1310" s="86">
        <f>IF(B1310="Full",0,IF(B1310="Partial",2,IF(B1310="None",5,"ERROR!")))</f>
        <v>0</v>
      </c>
      <c r="F1310" s="31" t="s">
        <v>149</v>
      </c>
    </row>
    <row r="1311" spans="1:7">
      <c r="A1311" s="81" t="s">
        <v>267</v>
      </c>
      <c r="B1311" s="82">
        <v>10</v>
      </c>
      <c r="C1311" s="82" t="str">
        <f>IF(B1311=0,"-",IF(B1311="Touch","-",IF(B1311=1,"Meter","Meters")))</f>
        <v>Meters</v>
      </c>
      <c r="D1311" s="83">
        <f>IF(B1311="Touch",1,IF(B1311="Self",1,LOOKUP(B1311,Tables!$G$2:$G$21,Tables!$H$2:$H$21)))</f>
        <v>3</v>
      </c>
      <c r="F1311" s="31" t="s">
        <v>321</v>
      </c>
    </row>
    <row r="1312" spans="1:7">
      <c r="A1312" s="84" t="s">
        <v>268</v>
      </c>
      <c r="B1312" s="85">
        <v>1</v>
      </c>
      <c r="C1312" s="85" t="s">
        <v>242</v>
      </c>
      <c r="D1312" s="87">
        <f>IF(B1312="Instantaneous",1,IF(B1312="Permanent",14,IF(C1312="Round",LOOKUP(B1312,Tables!$J$2:$J$10,Tables!$K$2:$K$10),IF(C1312="Minute",LOOKUP(B1312,Tables!$J$11:$J$15,Tables!K$11:K$15),IF(C1312="Hour",7,LOOKUP(C1312,Tables!$I$16:$I$20,Tables!$K$16:$K$20))))))</f>
        <v>7</v>
      </c>
    </row>
    <row r="1313" spans="1:7">
      <c r="A1313" s="81" t="s">
        <v>250</v>
      </c>
      <c r="B1313" s="100" t="str">
        <f>D1301</f>
        <v>Mental/Communication</v>
      </c>
      <c r="C1313" s="82" t="s">
        <v>295</v>
      </c>
      <c r="D1313" s="83">
        <f>LOOKUP(B1313,Tables!$N$2:$N$9,Tables!$O$2:$O$9)</f>
        <v>1</v>
      </c>
      <c r="F1313" s="77" t="s">
        <v>287</v>
      </c>
    </row>
    <row r="1314" spans="1:7">
      <c r="A1314" s="84" t="s">
        <v>202</v>
      </c>
      <c r="B1314" s="85" t="s">
        <v>407</v>
      </c>
      <c r="C1314" s="85" t="s">
        <v>295</v>
      </c>
      <c r="D1314" s="86">
        <f>LOOKUP(B1314,Tables!$P$2:$P$5,Tables!$Q$2:$Q$5)</f>
        <v>-4</v>
      </c>
      <c r="F1314" s="88" t="s">
        <v>407</v>
      </c>
    </row>
    <row r="1315" spans="1:7" ht="13" thickBot="1">
      <c r="A1315" s="89" t="s">
        <v>251</v>
      </c>
      <c r="B1315" s="90">
        <v>4</v>
      </c>
      <c r="C1315" s="90" t="str">
        <f>IF(SUM(B1305:B1307)&gt;0,"+"&amp;SUM(B1305:B1307),0)</f>
        <v>+3</v>
      </c>
      <c r="D1315" s="91">
        <f>B1315</f>
        <v>4</v>
      </c>
      <c r="F1315" s="88" t="s">
        <v>338</v>
      </c>
    </row>
    <row r="1316" spans="1:7">
      <c r="A1316" s="73" t="s">
        <v>222</v>
      </c>
      <c r="B1316" s="76"/>
      <c r="C1316" s="76"/>
      <c r="D1316" s="76">
        <f>IF(SUM(D1304:D1315)&lt;1,1,(SUM(D1304:D1315)))</f>
        <v>14</v>
      </c>
      <c r="F1316" s="88" t="s">
        <v>166</v>
      </c>
    </row>
    <row r="1317" spans="1:7">
      <c r="B1317" s="75"/>
      <c r="C1317" s="75"/>
      <c r="D1317" s="75"/>
      <c r="E1317" s="75"/>
      <c r="F1317" s="31" t="s">
        <v>336</v>
      </c>
    </row>
    <row r="1318" spans="1:7">
      <c r="A1318" s="60" t="s">
        <v>221</v>
      </c>
      <c r="B1318" s="92" t="str">
        <f>B1315+C1315&amp;"d6"</f>
        <v>7d6</v>
      </c>
      <c r="C1318" s="60" t="s">
        <v>223</v>
      </c>
      <c r="D1318" s="75"/>
      <c r="E1318" s="75"/>
    </row>
    <row r="1319" spans="1:7">
      <c r="A1319" s="60" t="s">
        <v>332</v>
      </c>
      <c r="B1319" s="92">
        <f t="shared" ref="B1319:B1320" si="91">IF(G1319=0,1,G1319)</f>
        <v>14</v>
      </c>
      <c r="C1319" s="60" t="s">
        <v>204</v>
      </c>
      <c r="D1319" s="75"/>
      <c r="E1319" s="75"/>
      <c r="F1319" s="93" t="s">
        <v>187</v>
      </c>
      <c r="G1319" s="94">
        <f>IF(Calculator!$F$3&gt;0,LOOKUP(Calculator!$F$3,Tables!$R$2:R$21,Tables!$U$2:$U$21)+D1316,LOOKUP(Calculator!$F$2,Tables!$R$2:$R$21,Tables!$U$2:$U$21)+D1316)</f>
        <v>14</v>
      </c>
    </row>
    <row r="1320" spans="1:7">
      <c r="A1320" s="60" t="s">
        <v>188</v>
      </c>
      <c r="B1320" s="92">
        <f t="shared" si="91"/>
        <v>14</v>
      </c>
      <c r="C1320" s="60" t="s">
        <v>365</v>
      </c>
      <c r="D1320" s="75"/>
      <c r="E1320" s="75"/>
      <c r="F1320" s="93" t="s">
        <v>189</v>
      </c>
      <c r="G1320" s="94">
        <f>IF(Calculator!$F$3&gt;0,LOOKUP(Calculator!$F$3,Tables!$R$2:R$21,Tables!$S$2:$S$21)+D1316,LOOKUP(Calculator!$F$2,Tables!$R$2:$R$21,Tables!$S$2:$S$21)+D1316)</f>
        <v>14</v>
      </c>
    </row>
    <row r="1321" spans="1:7">
      <c r="A1321" s="60" t="s">
        <v>261</v>
      </c>
      <c r="B1321" s="95">
        <f>ROUND(D1316/5,0)</f>
        <v>3</v>
      </c>
      <c r="C1321" s="60" t="s">
        <v>190</v>
      </c>
      <c r="D1321" s="75"/>
      <c r="E1321" s="75"/>
      <c r="G1321" s="75"/>
    </row>
    <row r="1322" spans="1:7">
      <c r="A1322" s="60" t="s">
        <v>191</v>
      </c>
      <c r="B1322" s="92">
        <f>IF(G1322=0,1,G1322)</f>
        <v>3</v>
      </c>
      <c r="C1322" s="60" t="s">
        <v>363</v>
      </c>
      <c r="D1322" s="75"/>
      <c r="E1322" s="75"/>
      <c r="F1322" s="93" t="s">
        <v>141</v>
      </c>
      <c r="G1322" s="94">
        <f>IF(Calculator!$F$3&gt;0,LOOKUP(Calculator!$F$3,Tables!$R$2:$R$21,Tables!$T$2:$T$21)+B1321,LOOKUP(Calculator!$F$2,Tables!$R$2:$R$21,Tables!$T$2:$T$21)+B1321)</f>
        <v>3</v>
      </c>
    </row>
    <row r="1323" spans="1:7">
      <c r="A1323" s="60" t="s">
        <v>210</v>
      </c>
      <c r="B1323" s="95" t="str">
        <f>B1310</f>
        <v>Full</v>
      </c>
      <c r="C1323" s="60" t="s">
        <v>240</v>
      </c>
    </row>
    <row r="1324" spans="1:7" ht="12" customHeight="1">
      <c r="B1324" s="96"/>
    </row>
    <row r="1325" spans="1:7" ht="144" customHeight="1">
      <c r="A1325" s="116" t="s">
        <v>259</v>
      </c>
      <c r="B1325" s="116"/>
      <c r="C1325" s="116"/>
      <c r="D1325" s="116"/>
      <c r="E1325" s="118"/>
    </row>
    <row r="1326" spans="1:7" s="109" customFormat="1" ht="12" customHeight="1">
      <c r="A1326" s="1" t="s">
        <v>343</v>
      </c>
      <c r="B1326" s="7" t="s">
        <v>511</v>
      </c>
      <c r="C1326" s="8" t="s">
        <v>356</v>
      </c>
      <c r="D1326" s="5" t="s">
        <v>144</v>
      </c>
      <c r="E1326" s="2"/>
      <c r="F1326" s="2"/>
      <c r="G1326" s="2"/>
    </row>
    <row r="1327" spans="1:7" s="109" customFormat="1" ht="12" customHeight="1">
      <c r="A1327" s="2"/>
      <c r="B1327" s="7"/>
      <c r="C1327" s="7"/>
      <c r="D1327" s="7"/>
      <c r="E1327" s="2"/>
      <c r="F1327" s="2"/>
      <c r="G1327" s="2"/>
    </row>
    <row r="1328" spans="1:7" s="109" customFormat="1" ht="12" customHeight="1" thickBot="1">
      <c r="A1328" s="1" t="s">
        <v>358</v>
      </c>
      <c r="B1328" s="23" t="s">
        <v>359</v>
      </c>
      <c r="C1328" s="23" t="s">
        <v>205</v>
      </c>
      <c r="D1328" s="23" t="s">
        <v>79</v>
      </c>
      <c r="E1328" s="2"/>
      <c r="F1328" s="4" t="s">
        <v>285</v>
      </c>
      <c r="G1328" s="2"/>
    </row>
    <row r="1329" spans="1:7" s="109" customFormat="1" ht="12" customHeight="1">
      <c r="A1329" s="10" t="s">
        <v>357</v>
      </c>
      <c r="B1329" s="11" t="s">
        <v>95</v>
      </c>
      <c r="C1329" s="11" t="s">
        <v>295</v>
      </c>
      <c r="D1329" s="12">
        <f>IF(B1329=0,0,LOOKUP(B1329,Tables!A$2:A$4,Tables!B$2:B$4))</f>
        <v>0</v>
      </c>
      <c r="E1329" s="2"/>
      <c r="F1329" s="5" t="s">
        <v>180</v>
      </c>
      <c r="G1329" s="2"/>
    </row>
    <row r="1330" spans="1:7" s="109" customFormat="1" ht="12" customHeight="1">
      <c r="A1330" s="13" t="s">
        <v>294</v>
      </c>
      <c r="B1330" s="14">
        <v>1</v>
      </c>
      <c r="C1330" s="14" t="s">
        <v>200</v>
      </c>
      <c r="D1330" s="15">
        <f>IF(B1330=0,0,-1)</f>
        <v>-1</v>
      </c>
      <c r="E1330" s="2"/>
      <c r="F1330" s="5" t="s">
        <v>298</v>
      </c>
      <c r="G1330" s="2"/>
    </row>
    <row r="1331" spans="1:7" s="109" customFormat="1" ht="12" customHeight="1">
      <c r="A1331" s="16" t="s">
        <v>296</v>
      </c>
      <c r="B1331" s="17">
        <v>1</v>
      </c>
      <c r="C1331" s="17" t="s">
        <v>295</v>
      </c>
      <c r="D1331" s="18">
        <f>IF(B1331=0,0,-1)</f>
        <v>-1</v>
      </c>
      <c r="E1331" s="2"/>
      <c r="F1331" s="5" t="s">
        <v>12</v>
      </c>
      <c r="G1331" s="2"/>
    </row>
    <row r="1332" spans="1:7" s="109" customFormat="1" ht="12" customHeight="1">
      <c r="A1332" s="13" t="s">
        <v>297</v>
      </c>
      <c r="B1332" s="14">
        <v>1</v>
      </c>
      <c r="C1332" s="14" t="s">
        <v>295</v>
      </c>
      <c r="D1332" s="15">
        <f>IF(B1332=0,0,-1)</f>
        <v>-1</v>
      </c>
      <c r="E1332" s="2"/>
      <c r="F1332" s="5" t="s">
        <v>299</v>
      </c>
      <c r="G1332" s="2"/>
    </row>
    <row r="1333" spans="1:7" s="109" customFormat="1" ht="12" customHeight="1">
      <c r="A1333" s="16" t="s">
        <v>219</v>
      </c>
      <c r="B1333" s="17">
        <v>1</v>
      </c>
      <c r="C1333" s="17" t="s">
        <v>295</v>
      </c>
      <c r="D1333" s="18">
        <f>IF(B1333=0,0,LOOKUP(B1333,Tables!$C$2:$C$21,Tables!$D$2:$D$21))</f>
        <v>1</v>
      </c>
      <c r="E1333" s="2"/>
      <c r="F1333" s="5" t="s">
        <v>300</v>
      </c>
      <c r="G1333" s="2"/>
    </row>
    <row r="1334" spans="1:7" s="109" customFormat="1" ht="12" customHeight="1">
      <c r="A1334" s="13" t="s">
        <v>266</v>
      </c>
      <c r="B1334" s="14"/>
      <c r="C1334" s="14" t="str">
        <f>IF(B1334=0,"-",IF(B1334=1,"Meter Radius","Meters Radius"))</f>
        <v>-</v>
      </c>
      <c r="D1334" s="15">
        <f>IF(B1334=0,0,IF(B1333=0,LOOKUP(B1334,Tables!E$2:E$21,Tables!F$2:F$21),"Cannot have both"))</f>
        <v>0</v>
      </c>
      <c r="E1334" s="2"/>
      <c r="F1334" s="5" t="s">
        <v>110</v>
      </c>
      <c r="G1334" s="2"/>
    </row>
    <row r="1335" spans="1:7" s="109" customFormat="1" ht="12" customHeight="1">
      <c r="A1335" s="16" t="s">
        <v>269</v>
      </c>
      <c r="B1335" s="17" t="s">
        <v>514</v>
      </c>
      <c r="C1335" s="17" t="s">
        <v>295</v>
      </c>
      <c r="D1335" s="18">
        <f>IF(B1335="Full",0,IF(B1335="Partial",2,IF(B1335="None",5,"ERROR!")))</f>
        <v>5</v>
      </c>
      <c r="E1335" s="2"/>
      <c r="F1335" s="5" t="s">
        <v>144</v>
      </c>
      <c r="G1335" s="2"/>
    </row>
    <row r="1336" spans="1:7" s="109" customFormat="1" ht="12" customHeight="1">
      <c r="A1336" s="13" t="s">
        <v>267</v>
      </c>
      <c r="B1336" s="14">
        <v>50</v>
      </c>
      <c r="C1336" s="14" t="str">
        <f>IF(B1336=0,"-",IF(B1336="Touch","-",IF(B1336=1,"Meter","Meters")))</f>
        <v>Meters</v>
      </c>
      <c r="D1336" s="15">
        <f>IF(B1336="Touch",1,IF(B1336="Self",1,LOOKUP(B1336,Tables!$G$2:$G$21,Tables!$H$2:$H$21)))</f>
        <v>4</v>
      </c>
      <c r="E1336" s="2"/>
      <c r="F1336" s="5" t="s">
        <v>94</v>
      </c>
      <c r="G1336" s="2"/>
    </row>
    <row r="1337" spans="1:7" s="109" customFormat="1" ht="12" customHeight="1">
      <c r="A1337" s="16" t="s">
        <v>268</v>
      </c>
      <c r="B1337" s="17">
        <v>10</v>
      </c>
      <c r="C1337" s="17" t="s">
        <v>550</v>
      </c>
      <c r="D1337" s="19">
        <f>IF(B1337="Instantaneous",1,IF(B1337="Permanent",14,IF(C1337="Round",LOOKUP(B1337,Tables!$J$2:$J$10,Tables!$K$2:$K$10),IF(C1337="Minute",LOOKUP(B1337,Tables!$J$11:$J$15,Tables!K$11:K$15),IF(C1337="Hour",7,LOOKUP(C1337,Tables!$I$16:$I$20,Tables!$K$16:$K$20))))))</f>
        <v>4</v>
      </c>
      <c r="E1337" s="2"/>
      <c r="F1337" s="30"/>
      <c r="G1337" s="2"/>
    </row>
    <row r="1338" spans="1:7" s="109" customFormat="1" ht="12" customHeight="1">
      <c r="A1338" s="13" t="s">
        <v>201</v>
      </c>
      <c r="B1338" s="14" t="str">
        <f>D1326</f>
        <v>Mental/Communication</v>
      </c>
      <c r="C1338" s="14" t="s">
        <v>295</v>
      </c>
      <c r="D1338" s="15">
        <f>LOOKUP(B1338,Tables!$N$2:$N$9,Tables!$O$2:$O$9)</f>
        <v>1</v>
      </c>
      <c r="E1338" s="2"/>
      <c r="F1338" s="4" t="s">
        <v>287</v>
      </c>
      <c r="G1338" s="2"/>
    </row>
    <row r="1339" spans="1:7" s="109" customFormat="1" ht="12" customHeight="1">
      <c r="A1339" s="16" t="s">
        <v>175</v>
      </c>
      <c r="B1339" s="17" t="s">
        <v>538</v>
      </c>
      <c r="C1339" s="17" t="s">
        <v>295</v>
      </c>
      <c r="D1339" s="18">
        <f>LOOKUP(B1339,Tables!$P$2:$P$5,Tables!$Q$2:$Q$5)</f>
        <v>-4</v>
      </c>
      <c r="E1339" s="2"/>
      <c r="F1339" s="6" t="s">
        <v>13</v>
      </c>
      <c r="G1339" s="2"/>
    </row>
    <row r="1340" spans="1:7" s="109" customFormat="1" ht="12" customHeight="1" thickBot="1">
      <c r="A1340" s="20" t="s">
        <v>203</v>
      </c>
      <c r="B1340" s="21">
        <v>3</v>
      </c>
      <c r="C1340" s="21" t="str">
        <f>IF(SUM(B1330:B1332)&gt;0,"+"&amp;SUM(B1330:B1332),0)</f>
        <v>+3</v>
      </c>
      <c r="D1340" s="22">
        <f>B1340</f>
        <v>3</v>
      </c>
      <c r="E1340" s="2"/>
      <c r="F1340" s="6" t="s">
        <v>81</v>
      </c>
      <c r="G1340" s="2"/>
    </row>
    <row r="1341" spans="1:7" s="109" customFormat="1" ht="12" customHeight="1">
      <c r="A1341" s="1" t="s">
        <v>222</v>
      </c>
      <c r="B1341" s="23"/>
      <c r="C1341" s="23"/>
      <c r="D1341" s="23">
        <f>IF(SUM(D1329:D1340)&lt;1,1,(SUM(D1329:D1340)))</f>
        <v>11</v>
      </c>
      <c r="E1341" s="2"/>
      <c r="F1341" s="6" t="s">
        <v>85</v>
      </c>
      <c r="G1341" s="2"/>
    </row>
    <row r="1342" spans="1:7" s="109" customFormat="1" ht="12" customHeight="1">
      <c r="A1342" s="2"/>
      <c r="B1342" s="7"/>
      <c r="C1342" s="7"/>
      <c r="D1342" s="7"/>
      <c r="E1342" s="7"/>
      <c r="F1342" s="5" t="s">
        <v>83</v>
      </c>
      <c r="G1342" s="7"/>
    </row>
    <row r="1343" spans="1:7" s="109" customFormat="1" ht="12" customHeight="1">
      <c r="A1343" s="2" t="s">
        <v>221</v>
      </c>
      <c r="B1343" s="24" t="str">
        <f>B1340+C1340&amp;"d6"</f>
        <v>6d6</v>
      </c>
      <c r="C1343" s="110" t="s">
        <v>223</v>
      </c>
      <c r="D1343" s="7"/>
      <c r="E1343" s="7"/>
      <c r="F1343" s="30"/>
      <c r="G1343" s="7"/>
    </row>
    <row r="1344" spans="1:7" s="109" customFormat="1" ht="12" customHeight="1">
      <c r="A1344" s="2" t="s">
        <v>79</v>
      </c>
      <c r="B1344" s="24">
        <f t="shared" ref="B1344:B1345" si="92">IF(G1344=0,1,G1344)</f>
        <v>11</v>
      </c>
      <c r="C1344" s="110" t="s">
        <v>204</v>
      </c>
      <c r="D1344" s="7"/>
      <c r="E1344" s="7"/>
      <c r="F1344" s="57" t="s">
        <v>187</v>
      </c>
      <c r="G1344" s="58">
        <f>IF(Calculator!$F$3&gt;0,LOOKUP(Calculator!$F$3,Tables!$R$2:R$21,Tables!$U$2:$U$21)+D1341,LOOKUP(Calculator!$F$2,Tables!$R$2:$R$21,Tables!$U$2:$U$21)+D1341)</f>
        <v>11</v>
      </c>
    </row>
    <row r="1345" spans="1:7" s="109" customFormat="1" ht="12" customHeight="1">
      <c r="A1345" s="2" t="s">
        <v>161</v>
      </c>
      <c r="B1345" s="24">
        <f t="shared" si="92"/>
        <v>11</v>
      </c>
      <c r="C1345" s="110" t="s">
        <v>365</v>
      </c>
      <c r="D1345" s="7"/>
      <c r="E1345" s="7"/>
      <c r="F1345" s="57" t="s">
        <v>159</v>
      </c>
      <c r="G1345" s="58">
        <f>IF(Calculator!$F$3&gt;0,LOOKUP(Calculator!$F$3,Tables!$R$2:R$21,Tables!$S$2:$S$21)+D1341,LOOKUP(Calculator!$F$2,Tables!$R$2:$R$21,Tables!$S$2:$S$21)+D1341)</f>
        <v>11</v>
      </c>
    </row>
    <row r="1346" spans="1:7" s="109" customFormat="1" ht="12" customHeight="1">
      <c r="A1346" s="2" t="s">
        <v>261</v>
      </c>
      <c r="B1346" s="26">
        <f>ROUND(D1341/5,0)</f>
        <v>2</v>
      </c>
      <c r="C1346" s="110" t="s">
        <v>190</v>
      </c>
      <c r="D1346" s="7"/>
      <c r="E1346" s="7"/>
      <c r="F1346" s="30"/>
      <c r="G1346" s="7"/>
    </row>
    <row r="1347" spans="1:7" s="109" customFormat="1" ht="12" customHeight="1">
      <c r="A1347" s="2" t="s">
        <v>191</v>
      </c>
      <c r="B1347" s="24">
        <f>IF(G1347=0,1,G1347)</f>
        <v>2</v>
      </c>
      <c r="C1347" s="110" t="s">
        <v>112</v>
      </c>
      <c r="D1347" s="7"/>
      <c r="E1347" s="7"/>
      <c r="F1347" s="57" t="s">
        <v>113</v>
      </c>
      <c r="G1347" s="58">
        <f>IF(Calculator!$F$3&gt;0,LOOKUP(Calculator!$F$3,Tables!$R$2:$R$21,Tables!$T$2:$T$21)+B1346,LOOKUP(Calculator!$F$2,Tables!$R$2:$R$21,Tables!$T$2:$T$21)+B1346)</f>
        <v>2</v>
      </c>
    </row>
    <row r="1348" spans="1:7" s="109" customFormat="1" ht="12" customHeight="1">
      <c r="A1348" s="2" t="s">
        <v>210</v>
      </c>
      <c r="B1348" s="26" t="str">
        <f>B1335</f>
        <v>None</v>
      </c>
      <c r="C1348" s="110" t="s">
        <v>240</v>
      </c>
      <c r="D1348" s="7"/>
      <c r="E1348" s="7"/>
      <c r="F1348" s="7"/>
      <c r="G1348" s="7"/>
    </row>
    <row r="1349" spans="1:7" s="109" customFormat="1" ht="12" customHeight="1">
      <c r="A1349" s="108"/>
      <c r="B1349" s="108"/>
      <c r="C1349" s="108"/>
      <c r="D1349" s="108"/>
    </row>
    <row r="1350" spans="1:7" s="109" customFormat="1" ht="148" customHeight="1">
      <c r="A1350" s="116" t="s">
        <v>546</v>
      </c>
      <c r="B1350" s="117"/>
      <c r="C1350" s="117"/>
      <c r="D1350" s="117"/>
      <c r="E1350" s="117"/>
    </row>
    <row r="1351" spans="1:7">
      <c r="A1351" s="73" t="s">
        <v>382</v>
      </c>
      <c r="B1351" s="31" t="s">
        <v>229</v>
      </c>
      <c r="C1351" s="74" t="s">
        <v>356</v>
      </c>
      <c r="D1351" s="31" t="s">
        <v>300</v>
      </c>
    </row>
    <row r="1352" spans="1:7">
      <c r="B1352" s="75"/>
      <c r="C1352" s="75"/>
      <c r="D1352" s="75"/>
    </row>
    <row r="1353" spans="1:7" ht="13" thickBot="1">
      <c r="A1353" s="73" t="s">
        <v>358</v>
      </c>
      <c r="B1353" s="76" t="s">
        <v>359</v>
      </c>
      <c r="C1353" s="76" t="s">
        <v>205</v>
      </c>
      <c r="D1353" s="76" t="s">
        <v>316</v>
      </c>
      <c r="F1353" s="77" t="s">
        <v>317</v>
      </c>
    </row>
    <row r="1354" spans="1:7">
      <c r="A1354" s="78" t="s">
        <v>357</v>
      </c>
      <c r="B1354" s="79" t="s">
        <v>206</v>
      </c>
      <c r="C1354" s="79" t="s">
        <v>295</v>
      </c>
      <c r="D1354" s="80">
        <f>IF(B1354=0,0,LOOKUP(B1354,Tables!A$2:A$4,Tables!B$2:B$4))</f>
        <v>0</v>
      </c>
      <c r="F1354" s="31" t="s">
        <v>180</v>
      </c>
    </row>
    <row r="1355" spans="1:7">
      <c r="A1355" s="81" t="s">
        <v>294</v>
      </c>
      <c r="B1355" s="82">
        <v>1</v>
      </c>
      <c r="C1355" s="82" t="s">
        <v>212</v>
      </c>
      <c r="D1355" s="83">
        <f t="shared" ref="D1355:D1357" si="93">IF(B1355=0,0,-1)</f>
        <v>-1</v>
      </c>
      <c r="F1355" s="31" t="s">
        <v>298</v>
      </c>
    </row>
    <row r="1356" spans="1:7">
      <c r="A1356" s="84" t="s">
        <v>296</v>
      </c>
      <c r="B1356" s="85">
        <v>1</v>
      </c>
      <c r="C1356" s="85" t="s">
        <v>295</v>
      </c>
      <c r="D1356" s="86">
        <f t="shared" si="93"/>
        <v>-1</v>
      </c>
      <c r="F1356" s="31" t="s">
        <v>12</v>
      </c>
    </row>
    <row r="1357" spans="1:7">
      <c r="A1357" s="81" t="s">
        <v>297</v>
      </c>
      <c r="B1357" s="82">
        <v>0</v>
      </c>
      <c r="C1357" s="82" t="s">
        <v>295</v>
      </c>
      <c r="D1357" s="83">
        <f t="shared" si="93"/>
        <v>0</v>
      </c>
      <c r="F1357" s="31" t="s">
        <v>299</v>
      </c>
    </row>
    <row r="1358" spans="1:7">
      <c r="A1358" s="84" t="s">
        <v>219</v>
      </c>
      <c r="B1358" s="85">
        <v>1</v>
      </c>
      <c r="C1358" s="85" t="s">
        <v>295</v>
      </c>
      <c r="D1358" s="86">
        <f>IF(B1358=0,0,LOOKUP(B1358,Tables!$C$2:$C$21,Tables!$D$2:$D$21))</f>
        <v>1</v>
      </c>
      <c r="F1358" s="31" t="s">
        <v>300</v>
      </c>
    </row>
    <row r="1359" spans="1:7">
      <c r="A1359" s="81" t="s">
        <v>266</v>
      </c>
      <c r="B1359" s="82">
        <v>0</v>
      </c>
      <c r="C1359" s="82" t="str">
        <f t="shared" ref="C1359" si="94">IF(B1359=0,"-",IF(B1359=1,"Meter Radius","Meters Radius"))</f>
        <v>-</v>
      </c>
      <c r="D1359" s="83">
        <f>IF(B1359=0,0,IF(B1358=0,LOOKUP(B1359,Tables!E$2:E$21,Tables!F$2:F$21),"Cannot have both"))</f>
        <v>0</v>
      </c>
      <c r="F1359" s="31" t="s">
        <v>177</v>
      </c>
    </row>
    <row r="1360" spans="1:7">
      <c r="A1360" s="84" t="s">
        <v>269</v>
      </c>
      <c r="B1360" s="85" t="s">
        <v>273</v>
      </c>
      <c r="C1360" s="85" t="s">
        <v>295</v>
      </c>
      <c r="D1360" s="86">
        <f t="shared" ref="D1360" si="95">IF(B1360="Full",0,IF(B1360="Partial",2,IF(B1360="None",5,"ERROR!")))</f>
        <v>5</v>
      </c>
      <c r="F1360" s="31" t="s">
        <v>329</v>
      </c>
    </row>
    <row r="1361" spans="1:7">
      <c r="A1361" s="81" t="s">
        <v>267</v>
      </c>
      <c r="B1361" s="82" t="s">
        <v>446</v>
      </c>
      <c r="C1361" s="82" t="str">
        <f t="shared" ref="C1361" si="96">IF(B1361=0,"-",IF(B1361="Touch","-",IF(B1361=1,"Meter","Meters")))</f>
        <v>-</v>
      </c>
      <c r="D1361" s="83">
        <f>IF(B1361="Touch",1,IF(B1361="Self",1,LOOKUP(B1361,Tables!$G$2:$G$21,Tables!$H$2:$H$21)))</f>
        <v>1</v>
      </c>
      <c r="F1361" s="31" t="s">
        <v>163</v>
      </c>
    </row>
    <row r="1362" spans="1:7">
      <c r="A1362" s="84" t="s">
        <v>268</v>
      </c>
      <c r="B1362" s="85">
        <v>5</v>
      </c>
      <c r="C1362" s="85" t="s">
        <v>323</v>
      </c>
      <c r="D1362" s="87">
        <f>IF(B1362="Instantaneous",1,IF(B1362="Permanent",14,IF(C1362="Round",LOOKUP(B1362,Tables!$J$2:$J$10,Tables!$K$2:$K$10),IF(C1362="Minute",LOOKUP(B1362,Tables!$J$11:$J$15,Tables!K$11:K$15),IF(C1362="Hour",7,LOOKUP(C1362,Tables!$I$16:$I$20,Tables!$K$16:$K$20))))))</f>
        <v>4</v>
      </c>
    </row>
    <row r="1363" spans="1:7">
      <c r="A1363" s="81" t="s">
        <v>250</v>
      </c>
      <c r="B1363" s="82" t="str">
        <f t="shared" ref="B1363" si="97">D1351</f>
        <v>Information</v>
      </c>
      <c r="C1363" s="82" t="s">
        <v>295</v>
      </c>
      <c r="D1363" s="83">
        <f>LOOKUP(B1363,Tables!$N$2:$N$9,Tables!$O$2:$O$9)</f>
        <v>1</v>
      </c>
      <c r="F1363" s="77" t="s">
        <v>287</v>
      </c>
    </row>
    <row r="1364" spans="1:7">
      <c r="A1364" s="84" t="s">
        <v>202</v>
      </c>
      <c r="B1364" s="85" t="s">
        <v>407</v>
      </c>
      <c r="C1364" s="85" t="s">
        <v>295</v>
      </c>
      <c r="D1364" s="86">
        <f>LOOKUP(B1364,Tables!$P$2:$P$5,Tables!$Q$2:$Q$5)</f>
        <v>-4</v>
      </c>
      <c r="F1364" s="88" t="s">
        <v>407</v>
      </c>
    </row>
    <row r="1365" spans="1:7" ht="13" thickBot="1">
      <c r="A1365" s="89" t="s">
        <v>251</v>
      </c>
      <c r="B1365" s="90">
        <v>3</v>
      </c>
      <c r="C1365" s="90" t="str">
        <f t="shared" ref="C1365" si="98">IF(SUM(B1355:B1357)&gt;0,"+"&amp;SUM(B1355:B1357),0)</f>
        <v>+2</v>
      </c>
      <c r="D1365" s="91">
        <f t="shared" ref="D1365" si="99">B1365</f>
        <v>3</v>
      </c>
      <c r="F1365" s="88" t="s">
        <v>338</v>
      </c>
    </row>
    <row r="1366" spans="1:7">
      <c r="A1366" s="73" t="s">
        <v>222</v>
      </c>
      <c r="B1366" s="76"/>
      <c r="C1366" s="76"/>
      <c r="D1366" s="76">
        <f t="shared" ref="D1366" si="100">IF(SUM(D1354:D1365)&lt;1,1,(SUM(D1354:D1365)))</f>
        <v>9</v>
      </c>
      <c r="F1366" s="88" t="s">
        <v>166</v>
      </c>
    </row>
    <row r="1367" spans="1:7">
      <c r="B1367" s="75"/>
      <c r="C1367" s="75"/>
      <c r="D1367" s="75"/>
      <c r="E1367" s="75"/>
      <c r="F1367" s="31" t="s">
        <v>336</v>
      </c>
    </row>
    <row r="1368" spans="1:7">
      <c r="A1368" s="60" t="s">
        <v>221</v>
      </c>
      <c r="B1368" s="92" t="str">
        <f t="shared" ref="B1368" si="101">B1365+C1365&amp;"d6"</f>
        <v>5d6</v>
      </c>
      <c r="C1368" s="60" t="s">
        <v>223</v>
      </c>
      <c r="D1368" s="75"/>
      <c r="E1368" s="75"/>
    </row>
    <row r="1369" spans="1:7">
      <c r="A1369" s="60" t="s">
        <v>332</v>
      </c>
      <c r="B1369" s="92">
        <f t="shared" ref="B1369:B1370" si="102">IF(G1369=0,1,G1369)</f>
        <v>9</v>
      </c>
      <c r="C1369" s="60" t="s">
        <v>204</v>
      </c>
      <c r="D1369" s="75"/>
      <c r="E1369" s="75"/>
      <c r="F1369" s="93" t="s">
        <v>187</v>
      </c>
      <c r="G1369" s="94">
        <f>IF(Calculator!$F$3&gt;0,LOOKUP(Calculator!$F$3,Tables!$R$2:R$21,Tables!$U$2:$U$21)+D1366,LOOKUP(Calculator!$F$2,Tables!$R$2:$R$21,Tables!$U$2:$U$21)+D1366)</f>
        <v>9</v>
      </c>
    </row>
    <row r="1370" spans="1:7">
      <c r="A1370" s="60" t="s">
        <v>188</v>
      </c>
      <c r="B1370" s="92">
        <f t="shared" si="102"/>
        <v>9</v>
      </c>
      <c r="C1370" s="60" t="s">
        <v>365</v>
      </c>
      <c r="D1370" s="75"/>
      <c r="E1370" s="75"/>
      <c r="F1370" s="93" t="s">
        <v>189</v>
      </c>
      <c r="G1370" s="94">
        <f>IF(Calculator!$F$3&gt;0,LOOKUP(Calculator!$F$3,Tables!$R$2:R$21,Tables!$S$2:$S$21)+D1366,LOOKUP(Calculator!$F$2,Tables!$R$2:$R$21,Tables!$S$2:$S$21)+D1366)</f>
        <v>9</v>
      </c>
    </row>
    <row r="1371" spans="1:7">
      <c r="A1371" s="60" t="s">
        <v>261</v>
      </c>
      <c r="B1371" s="95">
        <f t="shared" ref="B1371" si="103">ROUND(D1366/5,0)</f>
        <v>2</v>
      </c>
      <c r="C1371" s="60" t="s">
        <v>190</v>
      </c>
      <c r="D1371" s="75"/>
      <c r="E1371" s="75"/>
      <c r="G1371" s="75"/>
    </row>
    <row r="1372" spans="1:7">
      <c r="A1372" s="60" t="s">
        <v>191</v>
      </c>
      <c r="B1372" s="92">
        <f t="shared" ref="B1372" si="104">IF(G1372=0,1,G1372)</f>
        <v>2</v>
      </c>
      <c r="C1372" s="60" t="s">
        <v>363</v>
      </c>
      <c r="D1372" s="75"/>
      <c r="E1372" s="75"/>
      <c r="F1372" s="93" t="s">
        <v>141</v>
      </c>
      <c r="G1372" s="94">
        <f>IF(Calculator!$F$3&gt;0,LOOKUP(Calculator!$F$3,Tables!$R$2:$R$21,Tables!$T$2:$T$21)+B1371,LOOKUP(Calculator!$F$2,Tables!$R$2:$R$21,Tables!$T$2:$T$21)+B1371)</f>
        <v>2</v>
      </c>
    </row>
    <row r="1373" spans="1:7">
      <c r="A1373" s="60" t="s">
        <v>210</v>
      </c>
      <c r="B1373" s="95" t="str">
        <f t="shared" ref="B1373" si="105">B1360</f>
        <v>None</v>
      </c>
      <c r="C1373" s="60" t="s">
        <v>240</v>
      </c>
    </row>
    <row r="1374" spans="1:7">
      <c r="B1374" s="96"/>
    </row>
    <row r="1375" spans="1:7" ht="144" customHeight="1">
      <c r="A1375" s="116" t="s">
        <v>447</v>
      </c>
      <c r="B1375" s="116"/>
      <c r="C1375" s="116"/>
      <c r="D1375" s="116"/>
      <c r="E1375" s="118"/>
    </row>
    <row r="1376" spans="1:7" ht="12" customHeight="1">
      <c r="A1376" s="73" t="s">
        <v>382</v>
      </c>
      <c r="B1376" s="31" t="s">
        <v>93</v>
      </c>
      <c r="C1376" s="74" t="s">
        <v>356</v>
      </c>
      <c r="D1376" s="60" t="s">
        <v>94</v>
      </c>
    </row>
    <row r="1377" spans="1:6">
      <c r="B1377" s="75"/>
      <c r="C1377" s="75"/>
      <c r="D1377" s="75"/>
    </row>
    <row r="1378" spans="1:6" ht="13" thickBot="1">
      <c r="A1378" s="73" t="s">
        <v>358</v>
      </c>
      <c r="B1378" s="76" t="s">
        <v>359</v>
      </c>
      <c r="C1378" s="76" t="s">
        <v>205</v>
      </c>
      <c r="D1378" s="76" t="s">
        <v>316</v>
      </c>
      <c r="F1378" s="77" t="s">
        <v>317</v>
      </c>
    </row>
    <row r="1379" spans="1:6">
      <c r="A1379" s="78" t="s">
        <v>357</v>
      </c>
      <c r="B1379" s="79" t="s">
        <v>95</v>
      </c>
      <c r="C1379" s="79" t="s">
        <v>295</v>
      </c>
      <c r="D1379" s="80">
        <f>IF(B1379=0,0,LOOKUP(B1379,Tables!A$2:A$4,Tables!B$2:B$4))</f>
        <v>0</v>
      </c>
      <c r="F1379" s="31" t="s">
        <v>180</v>
      </c>
    </row>
    <row r="1380" spans="1:6">
      <c r="A1380" s="81" t="s">
        <v>294</v>
      </c>
      <c r="B1380" s="82">
        <v>1</v>
      </c>
      <c r="C1380" s="82" t="s">
        <v>212</v>
      </c>
      <c r="D1380" s="83">
        <f t="shared" ref="D1380:D1382" si="106">IF(B1380=0,0,-1)</f>
        <v>-1</v>
      </c>
      <c r="F1380" s="31" t="s">
        <v>298</v>
      </c>
    </row>
    <row r="1381" spans="1:6">
      <c r="A1381" s="84" t="s">
        <v>296</v>
      </c>
      <c r="B1381" s="85">
        <v>1</v>
      </c>
      <c r="C1381" s="85" t="s">
        <v>295</v>
      </c>
      <c r="D1381" s="86">
        <f t="shared" si="106"/>
        <v>-1</v>
      </c>
      <c r="F1381" s="31" t="s">
        <v>12</v>
      </c>
    </row>
    <row r="1382" spans="1:6">
      <c r="A1382" s="81" t="s">
        <v>297</v>
      </c>
      <c r="B1382" s="82">
        <v>1</v>
      </c>
      <c r="C1382" s="82" t="s">
        <v>295</v>
      </c>
      <c r="D1382" s="83">
        <f t="shared" si="106"/>
        <v>-1</v>
      </c>
      <c r="F1382" s="31" t="s">
        <v>299</v>
      </c>
    </row>
    <row r="1383" spans="1:6">
      <c r="A1383" s="84" t="s">
        <v>219</v>
      </c>
      <c r="B1383" s="85">
        <v>1</v>
      </c>
      <c r="C1383" s="85" t="s">
        <v>295</v>
      </c>
      <c r="D1383" s="86">
        <f>IF(B1383=0,0,LOOKUP(B1383,Tables!$C$2:$C$21,Tables!$D$2:$D$21))</f>
        <v>1</v>
      </c>
      <c r="F1383" s="31" t="s">
        <v>300</v>
      </c>
    </row>
    <row r="1384" spans="1:6">
      <c r="A1384" s="81" t="s">
        <v>266</v>
      </c>
      <c r="B1384" s="82">
        <v>0</v>
      </c>
      <c r="C1384" s="82" t="str">
        <f t="shared" ref="C1384" si="107">IF(B1384=0,"-",IF(B1384=1,"Meter Radius","Meters Radius"))</f>
        <v>-</v>
      </c>
      <c r="D1384" s="83">
        <f>IF(B1384=0,0,IF(B1383=0,LOOKUP(B1384,Tables!E$2:E$21,Tables!F$2:F$21),"Cannot have both"))</f>
        <v>0</v>
      </c>
      <c r="F1384" s="31" t="s">
        <v>177</v>
      </c>
    </row>
    <row r="1385" spans="1:6">
      <c r="A1385" s="84" t="s">
        <v>269</v>
      </c>
      <c r="B1385" s="85" t="s">
        <v>407</v>
      </c>
      <c r="C1385" s="85" t="s">
        <v>295</v>
      </c>
      <c r="D1385" s="86">
        <f t="shared" ref="D1385" si="108">IF(B1385="Full",0,IF(B1385="Partial",2,IF(B1385="None",5,"ERROR!")))</f>
        <v>5</v>
      </c>
      <c r="F1385" s="31" t="s">
        <v>328</v>
      </c>
    </row>
    <row r="1386" spans="1:6">
      <c r="A1386" s="81" t="s">
        <v>267</v>
      </c>
      <c r="B1386" s="82">
        <v>50</v>
      </c>
      <c r="C1386" s="82" t="str">
        <f t="shared" ref="C1386" si="109">IF(B1386=0,"-",IF(B1386="Touch","-",IF(B1386=1,"Meter","Meters")))</f>
        <v>Meters</v>
      </c>
      <c r="D1386" s="83">
        <f>IF(B1386="Touch",1,IF(B1386="Self",1,LOOKUP(B1386,Tables!$G$2:$G$21,Tables!$H$2:$H$21)))</f>
        <v>4</v>
      </c>
      <c r="F1386" s="31" t="s">
        <v>321</v>
      </c>
    </row>
    <row r="1387" spans="1:6">
      <c r="A1387" s="84" t="s">
        <v>268</v>
      </c>
      <c r="B1387" s="85">
        <v>10</v>
      </c>
      <c r="C1387" s="85" t="s">
        <v>323</v>
      </c>
      <c r="D1387" s="87">
        <f>IF(B1387="Instantaneous",1,IF(B1387="Permanent",14,IF(C1387="Round",LOOKUP(B1387,Tables!$J$2:$J$10,Tables!$K$2:$K$10),IF(C1387="Minute",LOOKUP(B1387,Tables!$J$11:$J$15,Tables!K$11:K$15),IF(C1387="Hour",7,LOOKUP(C1387,Tables!$I$16:$I$20,Tables!$K$16:$K$20))))))</f>
        <v>4</v>
      </c>
    </row>
    <row r="1388" spans="1:6">
      <c r="A1388" s="81" t="s">
        <v>250</v>
      </c>
      <c r="B1388" s="82" t="str">
        <f t="shared" ref="B1388" si="110">D1376</f>
        <v>Physical</v>
      </c>
      <c r="C1388" s="82" t="s">
        <v>295</v>
      </c>
      <c r="D1388" s="83">
        <f>LOOKUP(B1388,Tables!$N$2:$N$9,Tables!$O$2:$O$9)</f>
        <v>3</v>
      </c>
      <c r="F1388" s="77" t="s">
        <v>287</v>
      </c>
    </row>
    <row r="1389" spans="1:6">
      <c r="A1389" s="84" t="s">
        <v>202</v>
      </c>
      <c r="B1389" s="85" t="s">
        <v>407</v>
      </c>
      <c r="C1389" s="85" t="s">
        <v>295</v>
      </c>
      <c r="D1389" s="86">
        <f>LOOKUP(B1389,Tables!$P$2:$P$5,Tables!$Q$2:$Q$5)</f>
        <v>-4</v>
      </c>
      <c r="F1389" s="88" t="s">
        <v>407</v>
      </c>
    </row>
    <row r="1390" spans="1:6" ht="13" thickBot="1">
      <c r="A1390" s="89" t="s">
        <v>251</v>
      </c>
      <c r="B1390" s="90">
        <v>8</v>
      </c>
      <c r="C1390" s="90" t="str">
        <f t="shared" ref="C1390" si="111">IF(SUM(B1380:B1382)&gt;0,"+"&amp;SUM(B1380:B1382),0)</f>
        <v>+3</v>
      </c>
      <c r="D1390" s="91">
        <f t="shared" ref="D1390" si="112">B1390</f>
        <v>8</v>
      </c>
      <c r="F1390" s="88" t="s">
        <v>338</v>
      </c>
    </row>
    <row r="1391" spans="1:6">
      <c r="A1391" s="73" t="s">
        <v>222</v>
      </c>
      <c r="B1391" s="76"/>
      <c r="C1391" s="76"/>
      <c r="D1391" s="76">
        <f t="shared" ref="D1391" si="113">IF(SUM(D1379:D1390)&lt;1,1,(SUM(D1379:D1390)))</f>
        <v>18</v>
      </c>
      <c r="F1391" s="88" t="s">
        <v>166</v>
      </c>
    </row>
    <row r="1392" spans="1:6">
      <c r="B1392" s="75"/>
      <c r="C1392" s="75"/>
      <c r="D1392" s="75"/>
      <c r="E1392" s="75"/>
      <c r="F1392" s="31" t="s">
        <v>336</v>
      </c>
    </row>
    <row r="1393" spans="1:7">
      <c r="A1393" s="60" t="s">
        <v>221</v>
      </c>
      <c r="B1393" s="92" t="str">
        <f t="shared" ref="B1393" si="114">B1390+C1390&amp;"d6"</f>
        <v>11d6</v>
      </c>
      <c r="C1393" s="60" t="s">
        <v>223</v>
      </c>
      <c r="D1393" s="75"/>
      <c r="E1393" s="75"/>
    </row>
    <row r="1394" spans="1:7">
      <c r="A1394" s="60" t="s">
        <v>332</v>
      </c>
      <c r="B1394" s="92">
        <f t="shared" ref="B1394:B1395" si="115">IF(G1394=0,1,G1394)</f>
        <v>18</v>
      </c>
      <c r="C1394" s="60" t="s">
        <v>204</v>
      </c>
      <c r="D1394" s="75"/>
      <c r="E1394" s="75"/>
      <c r="F1394" s="93" t="s">
        <v>187</v>
      </c>
      <c r="G1394" s="94">
        <f>IF(Calculator!$F$3&gt;0,LOOKUP(Calculator!$F$3,Tables!$R$2:R$21,Tables!$U$2:$U$21)+D1391,LOOKUP(Calculator!$F$2,Tables!$R$2:$R$21,Tables!$U$2:$U$21)+D1391)</f>
        <v>18</v>
      </c>
    </row>
    <row r="1395" spans="1:7">
      <c r="A1395" s="60" t="s">
        <v>188</v>
      </c>
      <c r="B1395" s="92">
        <f t="shared" si="115"/>
        <v>18</v>
      </c>
      <c r="C1395" s="60" t="s">
        <v>365</v>
      </c>
      <c r="D1395" s="75"/>
      <c r="E1395" s="75"/>
      <c r="F1395" s="93" t="s">
        <v>189</v>
      </c>
      <c r="G1395" s="94">
        <f>IF(Calculator!$F$3&gt;0,LOOKUP(Calculator!$F$3,Tables!$R$2:R$21,Tables!$S$2:$S$21)+D1391,LOOKUP(Calculator!$F$2,Tables!$R$2:$R$21,Tables!$S$2:$S$21)+D1391)</f>
        <v>18</v>
      </c>
    </row>
    <row r="1396" spans="1:7">
      <c r="A1396" s="60" t="s">
        <v>261</v>
      </c>
      <c r="B1396" s="95">
        <f t="shared" ref="B1396" si="116">ROUND(D1391/5,0)</f>
        <v>4</v>
      </c>
      <c r="C1396" s="60" t="s">
        <v>190</v>
      </c>
      <c r="D1396" s="75"/>
      <c r="E1396" s="75"/>
      <c r="G1396" s="75"/>
    </row>
    <row r="1397" spans="1:7">
      <c r="A1397" s="60" t="s">
        <v>191</v>
      </c>
      <c r="B1397" s="92">
        <f t="shared" ref="B1397" si="117">IF(G1397=0,1,G1397)</f>
        <v>4</v>
      </c>
      <c r="C1397" s="60" t="s">
        <v>363</v>
      </c>
      <c r="D1397" s="75"/>
      <c r="E1397" s="75"/>
      <c r="F1397" s="93" t="s">
        <v>141</v>
      </c>
      <c r="G1397" s="94">
        <f>IF(Calculator!$F$3&gt;0,LOOKUP(Calculator!$F$3,Tables!$R$2:$R$21,Tables!$T$2:$T$21)+B1396,LOOKUP(Calculator!$F$2,Tables!$R$2:$R$21,Tables!$T$2:$T$21)+B1396)</f>
        <v>4</v>
      </c>
    </row>
    <row r="1398" spans="1:7">
      <c r="A1398" s="60" t="s">
        <v>210</v>
      </c>
      <c r="B1398" s="95" t="str">
        <f t="shared" ref="B1398" si="118">B1385</f>
        <v>None</v>
      </c>
      <c r="C1398" s="60" t="s">
        <v>240</v>
      </c>
    </row>
    <row r="1399" spans="1:7">
      <c r="B1399" s="96"/>
    </row>
    <row r="1400" spans="1:7" ht="144" customHeight="1">
      <c r="A1400" s="116" t="s">
        <v>448</v>
      </c>
      <c r="B1400" s="116"/>
      <c r="C1400" s="116"/>
      <c r="D1400" s="116"/>
      <c r="E1400" s="118"/>
    </row>
    <row r="1401" spans="1:7" s="101" customFormat="1" ht="12" customHeight="1">
      <c r="A1401" s="1" t="s">
        <v>382</v>
      </c>
      <c r="B1401" s="7" t="s">
        <v>479</v>
      </c>
      <c r="C1401" s="8" t="s">
        <v>356</v>
      </c>
      <c r="D1401" s="5" t="s">
        <v>12</v>
      </c>
      <c r="E1401" s="2"/>
      <c r="F1401" s="2"/>
      <c r="G1401" s="2"/>
    </row>
    <row r="1402" spans="1:7" s="101" customFormat="1" ht="12" customHeight="1">
      <c r="A1402" s="2"/>
      <c r="B1402" s="7"/>
      <c r="C1402" s="7"/>
      <c r="D1402" s="7"/>
      <c r="E1402" s="2"/>
      <c r="F1402" s="2"/>
      <c r="G1402" s="2"/>
    </row>
    <row r="1403" spans="1:7" s="101" customFormat="1" ht="12" customHeight="1" thickBot="1">
      <c r="A1403" s="1" t="s">
        <v>358</v>
      </c>
      <c r="B1403" s="23" t="s">
        <v>359</v>
      </c>
      <c r="C1403" s="23" t="s">
        <v>205</v>
      </c>
      <c r="D1403" s="23" t="s">
        <v>316</v>
      </c>
      <c r="E1403" s="2"/>
      <c r="F1403" s="4" t="s">
        <v>317</v>
      </c>
      <c r="G1403" s="2"/>
    </row>
    <row r="1404" spans="1:7" s="101" customFormat="1" ht="12" customHeight="1">
      <c r="A1404" s="10" t="s">
        <v>357</v>
      </c>
      <c r="B1404" s="11" t="s">
        <v>230</v>
      </c>
      <c r="C1404" s="11" t="s">
        <v>295</v>
      </c>
      <c r="D1404" s="12">
        <f>IF(B1404=0,0,LOOKUP(B1404,Tables!A$2:A$4,Tables!B$2:B$4))</f>
        <v>0</v>
      </c>
      <c r="E1404" s="2"/>
      <c r="F1404" s="5" t="s">
        <v>180</v>
      </c>
      <c r="G1404" s="2"/>
    </row>
    <row r="1405" spans="1:7" s="101" customFormat="1" ht="12" customHeight="1">
      <c r="A1405" s="13" t="s">
        <v>294</v>
      </c>
      <c r="B1405" s="14">
        <v>1</v>
      </c>
      <c r="C1405" s="14" t="s">
        <v>212</v>
      </c>
      <c r="D1405" s="15">
        <f>IF(B1405=0,0,-1)</f>
        <v>-1</v>
      </c>
      <c r="E1405" s="2"/>
      <c r="F1405" s="5" t="s">
        <v>298</v>
      </c>
      <c r="G1405" s="2"/>
    </row>
    <row r="1406" spans="1:7" s="101" customFormat="1" ht="12" customHeight="1">
      <c r="A1406" s="16" t="s">
        <v>296</v>
      </c>
      <c r="B1406" s="17">
        <v>1</v>
      </c>
      <c r="C1406" s="17" t="s">
        <v>295</v>
      </c>
      <c r="D1406" s="18">
        <f>IF(B1406=0,0,-1)</f>
        <v>-1</v>
      </c>
      <c r="E1406" s="2"/>
      <c r="F1406" s="5" t="s">
        <v>12</v>
      </c>
      <c r="G1406" s="2"/>
    </row>
    <row r="1407" spans="1:7" s="101" customFormat="1" ht="12" customHeight="1">
      <c r="A1407" s="13" t="s">
        <v>297</v>
      </c>
      <c r="B1407" s="14">
        <v>1</v>
      </c>
      <c r="C1407" s="14" t="s">
        <v>295</v>
      </c>
      <c r="D1407" s="15">
        <f>IF(B1407=0,0,-1)</f>
        <v>-1</v>
      </c>
      <c r="E1407" s="2"/>
      <c r="F1407" s="5" t="s">
        <v>299</v>
      </c>
      <c r="G1407" s="2"/>
    </row>
    <row r="1408" spans="1:7" s="101" customFormat="1" ht="12" customHeight="1">
      <c r="A1408" s="16" t="s">
        <v>219</v>
      </c>
      <c r="B1408" s="17">
        <v>3</v>
      </c>
      <c r="C1408" s="17" t="s">
        <v>295</v>
      </c>
      <c r="D1408" s="18">
        <f>IF(B1408=0,0,LOOKUP(B1408,Tables!$C$2:$C$21,Tables!$D$2:$D$21))</f>
        <v>3</v>
      </c>
      <c r="E1408" s="2"/>
      <c r="F1408" s="5" t="s">
        <v>300</v>
      </c>
      <c r="G1408" s="2"/>
    </row>
    <row r="1409" spans="1:7" s="101" customFormat="1" ht="12" customHeight="1">
      <c r="A1409" s="13" t="s">
        <v>266</v>
      </c>
      <c r="B1409" s="14">
        <v>0</v>
      </c>
      <c r="C1409" s="14" t="str">
        <f>IF(B1409=0,"-",IF(B1409=1,"Meter Radius","Meters Radius"))</f>
        <v>-</v>
      </c>
      <c r="D1409" s="15">
        <f>IF(B1409=0,0,IF(B1408=0,LOOKUP(B1409,Tables!E$2:E$21,Tables!F$2:F$21),"Cannot have both"))</f>
        <v>0</v>
      </c>
      <c r="E1409" s="2"/>
      <c r="F1409" s="5" t="s">
        <v>177</v>
      </c>
      <c r="G1409" s="2"/>
    </row>
    <row r="1410" spans="1:7" s="101" customFormat="1" ht="12" customHeight="1">
      <c r="A1410" s="16" t="s">
        <v>269</v>
      </c>
      <c r="B1410" s="17" t="s">
        <v>13</v>
      </c>
      <c r="C1410" s="17" t="s">
        <v>295</v>
      </c>
      <c r="D1410" s="18">
        <f>IF(B1410="Full",0,IF(B1410="Partial",2,IF(B1410="None",5,"ERROR!")))</f>
        <v>5</v>
      </c>
      <c r="E1410" s="2"/>
      <c r="F1410" s="5" t="s">
        <v>149</v>
      </c>
      <c r="G1410" s="2"/>
    </row>
    <row r="1411" spans="1:7" s="101" customFormat="1" ht="12" customHeight="1">
      <c r="A1411" s="13" t="s">
        <v>267</v>
      </c>
      <c r="B1411" s="14" t="s">
        <v>9</v>
      </c>
      <c r="C1411" s="14" t="str">
        <f>IF(B1411=0,"-",IF(B1411="Touch","-",IF(B1411=1,"Meter","Meters")))</f>
        <v>-</v>
      </c>
      <c r="D1411" s="15">
        <f>IF(B1411="Touch",1,IF(B1411="Self",1,LOOKUP(B1411,Tables!$G$2:$G$21,Tables!$H$2:$H$21)))</f>
        <v>1</v>
      </c>
      <c r="E1411" s="2"/>
      <c r="F1411" s="5" t="s">
        <v>321</v>
      </c>
      <c r="G1411" s="2"/>
    </row>
    <row r="1412" spans="1:7" s="101" customFormat="1" ht="12" customHeight="1">
      <c r="A1412" s="16" t="s">
        <v>268</v>
      </c>
      <c r="B1412" s="17">
        <v>24</v>
      </c>
      <c r="C1412" s="17" t="s">
        <v>14</v>
      </c>
      <c r="D1412" s="19">
        <f>IF(B1412="Instantaneous",1,IF(B1412="Permanent",14,IF(C1412="Round",LOOKUP(B1412,Tables!$J$2:$J$10,Tables!$K$2:$K$10),IF(C1412="Minute",LOOKUP(B1412,Tables!$J$11:$J$15,Tables!K$11:K$15),IF(C1412="Hour",7,LOOKUP(C1412,Tables!$I$16:$I$20,Tables!$K$16:$K$20))))))</f>
        <v>7</v>
      </c>
      <c r="E1412" s="2"/>
      <c r="F1412" s="2"/>
      <c r="G1412" s="2"/>
    </row>
    <row r="1413" spans="1:7" s="101" customFormat="1" ht="12" customHeight="1">
      <c r="A1413" s="13" t="s">
        <v>250</v>
      </c>
      <c r="B1413" s="14" t="str">
        <f>D1401</f>
        <v>Control Magic</v>
      </c>
      <c r="C1413" s="14" t="s">
        <v>295</v>
      </c>
      <c r="D1413" s="15">
        <f>LOOKUP(B1413,Tables!$N$2:$N$9,Tables!$O$2:$O$9)</f>
        <v>2</v>
      </c>
      <c r="E1413" s="2"/>
      <c r="F1413" s="4" t="s">
        <v>287</v>
      </c>
      <c r="G1413" s="2"/>
    </row>
    <row r="1414" spans="1:7" s="101" customFormat="1" ht="12" customHeight="1">
      <c r="A1414" s="16" t="s">
        <v>202</v>
      </c>
      <c r="B1414" s="17" t="s">
        <v>15</v>
      </c>
      <c r="C1414" s="17" t="s">
        <v>295</v>
      </c>
      <c r="D1414" s="18">
        <f>LOOKUP(B1414,Tables!$P$2:$P$5,Tables!$Q$2:$Q$5)</f>
        <v>-4</v>
      </c>
      <c r="E1414" s="2"/>
      <c r="F1414" s="6" t="s">
        <v>407</v>
      </c>
      <c r="G1414" s="2"/>
    </row>
    <row r="1415" spans="1:7" s="101" customFormat="1" ht="12" customHeight="1" thickBot="1">
      <c r="A1415" s="20" t="s">
        <v>251</v>
      </c>
      <c r="B1415" s="21">
        <v>4</v>
      </c>
      <c r="C1415" s="21" t="str">
        <f>IF(SUM(B1405:B1407)&gt;0,"+"&amp;SUM(B1405:B1407),0)</f>
        <v>+3</v>
      </c>
      <c r="D1415" s="22">
        <f>B1415</f>
        <v>4</v>
      </c>
      <c r="E1415" s="2"/>
      <c r="F1415" s="6" t="s">
        <v>338</v>
      </c>
      <c r="G1415" s="2"/>
    </row>
    <row r="1416" spans="1:7" s="101" customFormat="1" ht="12" customHeight="1">
      <c r="A1416" s="1" t="s">
        <v>222</v>
      </c>
      <c r="B1416" s="23"/>
      <c r="C1416" s="23"/>
      <c r="D1416" s="23">
        <f>IF(SUM(D1404:D1415)&lt;1,1,(SUM(D1404:D1415)))</f>
        <v>15</v>
      </c>
      <c r="E1416" s="2"/>
      <c r="F1416" s="6" t="s">
        <v>166</v>
      </c>
      <c r="G1416" s="2"/>
    </row>
    <row r="1417" spans="1:7" s="101" customFormat="1" ht="12" customHeight="1">
      <c r="A1417" s="2"/>
      <c r="B1417" s="7"/>
      <c r="C1417" s="7"/>
      <c r="D1417" s="7"/>
      <c r="E1417" s="2"/>
      <c r="F1417" s="5" t="s">
        <v>336</v>
      </c>
      <c r="G1417" s="2"/>
    </row>
    <row r="1418" spans="1:7" s="101" customFormat="1" ht="12" customHeight="1">
      <c r="A1418" s="2" t="s">
        <v>221</v>
      </c>
      <c r="B1418" s="24" t="str">
        <f>B1415+C1415&amp;"d6"</f>
        <v>7d6</v>
      </c>
      <c r="C1418" s="102" t="s">
        <v>223</v>
      </c>
      <c r="D1418" s="7"/>
      <c r="E1418" s="2"/>
      <c r="F1418" s="2"/>
      <c r="G1418" s="2"/>
    </row>
    <row r="1419" spans="1:7" s="101" customFormat="1" ht="12" customHeight="1">
      <c r="A1419" s="2" t="s">
        <v>332</v>
      </c>
      <c r="B1419" s="24">
        <f t="shared" ref="B1419:B1420" si="119">IF(G1419=0,1,G1419)</f>
        <v>15</v>
      </c>
      <c r="C1419" s="102" t="s">
        <v>204</v>
      </c>
      <c r="D1419" s="7"/>
      <c r="E1419" s="2"/>
      <c r="F1419" s="57" t="s">
        <v>187</v>
      </c>
      <c r="G1419" s="58">
        <f>IF(Calculator!$F$3&gt;0,LOOKUP(Calculator!$F$3,Tables!$R$2:R$21,Tables!$U$2:$U$21)+D1416,LOOKUP(Calculator!$F$2,Tables!$R$2:$R$21,Tables!$U$2:$U$21)+D1416)</f>
        <v>15</v>
      </c>
    </row>
    <row r="1420" spans="1:7" s="101" customFormat="1" ht="12" customHeight="1">
      <c r="A1420" s="2" t="s">
        <v>188</v>
      </c>
      <c r="B1420" s="24">
        <f t="shared" si="119"/>
        <v>15</v>
      </c>
      <c r="C1420" s="102" t="s">
        <v>365</v>
      </c>
      <c r="D1420" s="7"/>
      <c r="E1420" s="7"/>
      <c r="F1420" s="57" t="s">
        <v>189</v>
      </c>
      <c r="G1420" s="58">
        <f>IF(Calculator!$F$3&gt;0,LOOKUP(Calculator!$F$3,Tables!$R$2:R$21,Tables!$S$2:$S$21)+D1416,LOOKUP(Calculator!$F$2,Tables!$R$2:$R$21,Tables!$S$2:$S$21)+D1416)</f>
        <v>15</v>
      </c>
    </row>
    <row r="1421" spans="1:7" s="101" customFormat="1" ht="12" customHeight="1">
      <c r="A1421" s="2" t="s">
        <v>261</v>
      </c>
      <c r="B1421" s="26">
        <f>ROUND(D1416/5,0)</f>
        <v>3</v>
      </c>
      <c r="C1421" s="102" t="s">
        <v>190</v>
      </c>
      <c r="D1421" s="7"/>
      <c r="E1421" s="7"/>
      <c r="F1421" s="2"/>
      <c r="G1421" s="7"/>
    </row>
    <row r="1422" spans="1:7" s="101" customFormat="1" ht="12" customHeight="1">
      <c r="A1422" s="2" t="s">
        <v>191</v>
      </c>
      <c r="B1422" s="24">
        <f>IF(G1422=0,1,G1422)</f>
        <v>3</v>
      </c>
      <c r="C1422" s="102" t="s">
        <v>363</v>
      </c>
      <c r="D1422" s="7"/>
      <c r="E1422" s="2"/>
      <c r="F1422" s="57" t="s">
        <v>141</v>
      </c>
      <c r="G1422" s="58">
        <f>IF(Calculator!$F$3&gt;0,LOOKUP(Calculator!$F$3,Tables!$R$2:$R$21,Tables!$T$2:$T$21)+B1421,LOOKUP(Calculator!$F$2,Tables!$R$2:$R$21,Tables!$T$2:$T$21)+B1421)</f>
        <v>3</v>
      </c>
    </row>
    <row r="1423" spans="1:7" s="101" customFormat="1" ht="12" customHeight="1">
      <c r="A1423" s="2" t="s">
        <v>210</v>
      </c>
      <c r="B1423" s="26" t="str">
        <f>B1410</f>
        <v>None</v>
      </c>
      <c r="C1423" s="102" t="s">
        <v>240</v>
      </c>
      <c r="D1423" s="2"/>
      <c r="E1423" s="2"/>
      <c r="F1423" s="2"/>
      <c r="G1423" s="2"/>
    </row>
    <row r="1424" spans="1:7" s="101" customFormat="1" ht="12" customHeight="1">
      <c r="A1424" s="2"/>
      <c r="B1424" s="27"/>
      <c r="C1424" s="102"/>
      <c r="D1424" s="2"/>
      <c r="E1424" s="2"/>
      <c r="F1424" s="2"/>
      <c r="G1424" s="2"/>
    </row>
    <row r="1425" spans="1:7" s="101" customFormat="1" ht="183" customHeight="1">
      <c r="A1425" s="119" t="s">
        <v>7</v>
      </c>
      <c r="B1425" s="116"/>
      <c r="C1425" s="116"/>
      <c r="D1425" s="116"/>
      <c r="E1425" s="120"/>
      <c r="F1425" s="2"/>
      <c r="G1425" s="2"/>
    </row>
    <row r="1426" spans="1:7">
      <c r="A1426" s="73" t="s">
        <v>382</v>
      </c>
      <c r="B1426" s="31" t="s">
        <v>319</v>
      </c>
      <c r="C1426" s="74" t="s">
        <v>356</v>
      </c>
      <c r="D1426" s="31" t="s">
        <v>144</v>
      </c>
    </row>
    <row r="1427" spans="1:7">
      <c r="B1427" s="75"/>
      <c r="C1427" s="75"/>
      <c r="D1427" s="75"/>
    </row>
    <row r="1428" spans="1:7" ht="13" thickBot="1">
      <c r="A1428" s="73" t="s">
        <v>358</v>
      </c>
      <c r="B1428" s="76" t="s">
        <v>359</v>
      </c>
      <c r="C1428" s="76" t="s">
        <v>205</v>
      </c>
      <c r="D1428" s="76" t="s">
        <v>316</v>
      </c>
      <c r="F1428" s="77" t="s">
        <v>317</v>
      </c>
    </row>
    <row r="1429" spans="1:7">
      <c r="A1429" s="78" t="s">
        <v>357</v>
      </c>
      <c r="B1429" s="79" t="s">
        <v>206</v>
      </c>
      <c r="C1429" s="79" t="s">
        <v>295</v>
      </c>
      <c r="D1429" s="80">
        <f>IF(B1429=0,0,LOOKUP(B1429,Tables!A$2:A$4,Tables!B$2:B$4))</f>
        <v>0</v>
      </c>
      <c r="F1429" s="31" t="s">
        <v>180</v>
      </c>
    </row>
    <row r="1430" spans="1:7">
      <c r="A1430" s="81" t="s">
        <v>294</v>
      </c>
      <c r="B1430" s="82">
        <v>1</v>
      </c>
      <c r="C1430" s="82" t="s">
        <v>212</v>
      </c>
      <c r="D1430" s="83">
        <f t="shared" ref="D1430:D1432" si="120">IF(B1430=0,0,-1)</f>
        <v>-1</v>
      </c>
      <c r="F1430" s="31" t="s">
        <v>298</v>
      </c>
    </row>
    <row r="1431" spans="1:7">
      <c r="A1431" s="84" t="s">
        <v>296</v>
      </c>
      <c r="B1431" s="85">
        <v>1</v>
      </c>
      <c r="C1431" s="85" t="s">
        <v>295</v>
      </c>
      <c r="D1431" s="86">
        <f t="shared" si="120"/>
        <v>-1</v>
      </c>
      <c r="F1431" s="31" t="s">
        <v>12</v>
      </c>
    </row>
    <row r="1432" spans="1:7">
      <c r="A1432" s="81" t="s">
        <v>297</v>
      </c>
      <c r="B1432" s="82">
        <v>0</v>
      </c>
      <c r="C1432" s="82" t="s">
        <v>295</v>
      </c>
      <c r="D1432" s="83">
        <f t="shared" si="120"/>
        <v>0</v>
      </c>
      <c r="F1432" s="31" t="s">
        <v>299</v>
      </c>
    </row>
    <row r="1433" spans="1:7">
      <c r="A1433" s="84" t="s">
        <v>219</v>
      </c>
      <c r="B1433" s="85">
        <v>1</v>
      </c>
      <c r="C1433" s="85" t="s">
        <v>295</v>
      </c>
      <c r="D1433" s="86">
        <f>IF(B1433=0,0,LOOKUP(B1433,Tables!$C$2:$C$21,Tables!$D$2:$D$21))</f>
        <v>1</v>
      </c>
      <c r="F1433" s="31" t="s">
        <v>300</v>
      </c>
    </row>
    <row r="1434" spans="1:7">
      <c r="A1434" s="81" t="s">
        <v>266</v>
      </c>
      <c r="B1434" s="82">
        <v>0</v>
      </c>
      <c r="C1434" s="82" t="str">
        <f t="shared" ref="C1434" si="121">IF(B1434=0,"-",IF(B1434=1,"Meter Radius","Meters Radius"))</f>
        <v>-</v>
      </c>
      <c r="D1434" s="83">
        <f>IF(B1434=0,0,IF(B1433=0,LOOKUP(B1434,Tables!E$2:E$21,Tables!F$2:F$21),"Cannot have both"))</f>
        <v>0</v>
      </c>
      <c r="F1434" s="31" t="s">
        <v>177</v>
      </c>
    </row>
    <row r="1435" spans="1:7">
      <c r="A1435" s="84" t="s">
        <v>269</v>
      </c>
      <c r="B1435" s="85" t="s">
        <v>271</v>
      </c>
      <c r="C1435" s="85" t="s">
        <v>295</v>
      </c>
      <c r="D1435" s="86">
        <f t="shared" ref="D1435" si="122">IF(B1435="Full",0,IF(B1435="Partial",2,IF(B1435="None",5,"ERROR!")))</f>
        <v>0</v>
      </c>
      <c r="F1435" s="31" t="s">
        <v>328</v>
      </c>
    </row>
    <row r="1436" spans="1:7">
      <c r="A1436" s="81" t="s">
        <v>267</v>
      </c>
      <c r="B1436" s="82">
        <v>10</v>
      </c>
      <c r="C1436" s="82" t="str">
        <f t="shared" ref="C1436" si="123">IF(B1436=0,"-",IF(B1436="Touch","-",IF(B1436=1,"Meter","Meters")))</f>
        <v>Meters</v>
      </c>
      <c r="D1436" s="83">
        <f>IF(B1436="Touch",1,IF(B1436="Self",1,LOOKUP(B1436,Tables!$G$2:$G$21,Tables!$H$2:$H$21)))</f>
        <v>3</v>
      </c>
      <c r="F1436" s="31" t="s">
        <v>321</v>
      </c>
    </row>
    <row r="1437" spans="1:7">
      <c r="A1437" s="84" t="s">
        <v>268</v>
      </c>
      <c r="B1437" s="85">
        <v>5</v>
      </c>
      <c r="C1437" s="85" t="s">
        <v>323</v>
      </c>
      <c r="D1437" s="87">
        <f>IF(B1437="Instantaneous",1,IF(B1437="Permanent",14,IF(C1437="Round",LOOKUP(B1437,Tables!$J$2:$J$10,Tables!$K$2:$K$10),IF(C1437="Minute",LOOKUP(B1437,Tables!$J$11:$J$15,Tables!K$11:K$15),IF(C1437="Hour",7,LOOKUP(C1437,Tables!$I$16:$I$20,Tables!$K$16:$K$20))))))</f>
        <v>4</v>
      </c>
    </row>
    <row r="1438" spans="1:7">
      <c r="A1438" s="81" t="s">
        <v>250</v>
      </c>
      <c r="B1438" s="82" t="str">
        <f t="shared" ref="B1438" si="124">D1426</f>
        <v>Mental/Communication</v>
      </c>
      <c r="C1438" s="82" t="s">
        <v>295</v>
      </c>
      <c r="D1438" s="83">
        <f>LOOKUP(B1438,Tables!$N$2:$N$9,Tables!$O$2:$O$9)</f>
        <v>1</v>
      </c>
      <c r="F1438" s="77" t="s">
        <v>287</v>
      </c>
    </row>
    <row r="1439" spans="1:7">
      <c r="A1439" s="84" t="s">
        <v>202</v>
      </c>
      <c r="B1439" s="85" t="s">
        <v>407</v>
      </c>
      <c r="C1439" s="85" t="s">
        <v>295</v>
      </c>
      <c r="D1439" s="86">
        <f>LOOKUP(B1439,Tables!$P$2:$P$5,Tables!$Q$2:$Q$5)</f>
        <v>-4</v>
      </c>
      <c r="F1439" s="88" t="s">
        <v>407</v>
      </c>
    </row>
    <row r="1440" spans="1:7" ht="13" thickBot="1">
      <c r="A1440" s="89" t="s">
        <v>251</v>
      </c>
      <c r="B1440" s="90">
        <v>3</v>
      </c>
      <c r="C1440" s="90" t="str">
        <f t="shared" ref="C1440" si="125">IF(SUM(B1430:B1432)&gt;0,"+"&amp;SUM(B1430:B1432),0)</f>
        <v>+2</v>
      </c>
      <c r="D1440" s="91">
        <f t="shared" ref="D1440" si="126">B1440</f>
        <v>3</v>
      </c>
      <c r="F1440" s="88" t="s">
        <v>338</v>
      </c>
    </row>
    <row r="1441" spans="1:7">
      <c r="A1441" s="73" t="s">
        <v>222</v>
      </c>
      <c r="B1441" s="76"/>
      <c r="C1441" s="76"/>
      <c r="D1441" s="76">
        <f t="shared" ref="D1441" si="127">IF(SUM(D1429:D1440)&lt;1,1,(SUM(D1429:D1440)))</f>
        <v>6</v>
      </c>
      <c r="F1441" s="88" t="s">
        <v>166</v>
      </c>
    </row>
    <row r="1442" spans="1:7">
      <c r="B1442" s="75"/>
      <c r="C1442" s="75"/>
      <c r="D1442" s="75"/>
      <c r="E1442" s="75"/>
      <c r="F1442" s="31" t="s">
        <v>336</v>
      </c>
    </row>
    <row r="1443" spans="1:7">
      <c r="A1443" s="60" t="s">
        <v>221</v>
      </c>
      <c r="B1443" s="92" t="str">
        <f t="shared" ref="B1443" si="128">B1440+C1440&amp;"d6"</f>
        <v>5d6</v>
      </c>
      <c r="C1443" s="60" t="s">
        <v>223</v>
      </c>
      <c r="D1443" s="75"/>
      <c r="E1443" s="75"/>
    </row>
    <row r="1444" spans="1:7">
      <c r="A1444" s="60" t="s">
        <v>332</v>
      </c>
      <c r="B1444" s="92">
        <f t="shared" ref="B1444:B1445" si="129">IF(G1444=0,1,G1444)</f>
        <v>6</v>
      </c>
      <c r="C1444" s="60" t="s">
        <v>204</v>
      </c>
      <c r="D1444" s="75"/>
      <c r="E1444" s="75"/>
      <c r="F1444" s="93" t="s">
        <v>187</v>
      </c>
      <c r="G1444" s="94">
        <f>IF(Calculator!$F$3&gt;0,LOOKUP(Calculator!$F$3,Tables!$R$2:R$21,Tables!$U$2:$U$21)+D1441,LOOKUP(Calculator!$F$2,Tables!$R$2:$R$21,Tables!$U$2:$U$21)+D1441)</f>
        <v>6</v>
      </c>
    </row>
    <row r="1445" spans="1:7">
      <c r="A1445" s="60" t="s">
        <v>188</v>
      </c>
      <c r="B1445" s="92">
        <f t="shared" si="129"/>
        <v>6</v>
      </c>
      <c r="C1445" s="60" t="s">
        <v>365</v>
      </c>
      <c r="D1445" s="75"/>
      <c r="E1445" s="75"/>
      <c r="F1445" s="93" t="s">
        <v>189</v>
      </c>
      <c r="G1445" s="94">
        <f>IF(Calculator!$F$3&gt;0,LOOKUP(Calculator!$F$3,Tables!$R$2:R$21,Tables!$S$2:$S$21)+D1441,LOOKUP(Calculator!$F$2,Tables!$R$2:$R$21,Tables!$S$2:$S$21)+D1441)</f>
        <v>6</v>
      </c>
    </row>
    <row r="1446" spans="1:7">
      <c r="A1446" s="60" t="s">
        <v>261</v>
      </c>
      <c r="B1446" s="95">
        <f t="shared" ref="B1446" si="130">ROUND(D1441/5,0)</f>
        <v>1</v>
      </c>
      <c r="C1446" s="60" t="s">
        <v>190</v>
      </c>
      <c r="D1446" s="75"/>
      <c r="E1446" s="75"/>
      <c r="G1446" s="75"/>
    </row>
    <row r="1447" spans="1:7">
      <c r="A1447" s="60" t="s">
        <v>191</v>
      </c>
      <c r="B1447" s="92">
        <f t="shared" ref="B1447" si="131">IF(G1447=0,1,G1447)</f>
        <v>1</v>
      </c>
      <c r="C1447" s="60" t="s">
        <v>363</v>
      </c>
      <c r="D1447" s="75"/>
      <c r="E1447" s="75"/>
      <c r="F1447" s="93" t="s">
        <v>141</v>
      </c>
      <c r="G1447" s="94">
        <f>IF(Calculator!$F$3&gt;0,LOOKUP(Calculator!$F$3,Tables!$R$2:$R$21,Tables!$T$2:$T$21)+B1446,LOOKUP(Calculator!$F$2,Tables!$R$2:$R$21,Tables!$T$2:$T$21)+B1446)</f>
        <v>1</v>
      </c>
    </row>
    <row r="1448" spans="1:7">
      <c r="A1448" s="60" t="s">
        <v>210</v>
      </c>
      <c r="B1448" s="95" t="str">
        <f t="shared" ref="B1448" si="132">B1435</f>
        <v>Full</v>
      </c>
      <c r="C1448" s="60" t="s">
        <v>240</v>
      </c>
    </row>
    <row r="1449" spans="1:7">
      <c r="B1449" s="96"/>
    </row>
    <row r="1450" spans="1:7" ht="144" customHeight="1">
      <c r="A1450" s="116" t="s">
        <v>25</v>
      </c>
      <c r="B1450" s="116"/>
      <c r="C1450" s="116"/>
      <c r="D1450" s="116"/>
      <c r="E1450" s="118"/>
    </row>
    <row r="1451" spans="1:7">
      <c r="A1451" s="73" t="s">
        <v>382</v>
      </c>
      <c r="B1451" s="7" t="s">
        <v>542</v>
      </c>
      <c r="C1451" s="74" t="s">
        <v>356</v>
      </c>
      <c r="D1451" s="60" t="s">
        <v>232</v>
      </c>
    </row>
    <row r="1452" spans="1:7">
      <c r="B1452" s="7"/>
      <c r="C1452" s="75"/>
      <c r="D1452" s="75"/>
    </row>
    <row r="1453" spans="1:7" ht="13" thickBot="1">
      <c r="A1453" s="73" t="s">
        <v>358</v>
      </c>
      <c r="B1453" s="23" t="s">
        <v>359</v>
      </c>
      <c r="C1453" s="76" t="s">
        <v>205</v>
      </c>
      <c r="D1453" s="76" t="s">
        <v>316</v>
      </c>
      <c r="F1453" s="77" t="s">
        <v>317</v>
      </c>
    </row>
    <row r="1454" spans="1:7">
      <c r="A1454" s="78" t="s">
        <v>357</v>
      </c>
      <c r="B1454" s="11" t="s">
        <v>543</v>
      </c>
      <c r="C1454" s="79" t="s">
        <v>295</v>
      </c>
      <c r="D1454" s="80">
        <f>IF(B1454=0,0,LOOKUP(B1454,Tables!A$2:A$4,Tables!B$2:B$4))</f>
        <v>5</v>
      </c>
      <c r="F1454" s="31" t="s">
        <v>180</v>
      </c>
    </row>
    <row r="1455" spans="1:7">
      <c r="A1455" s="81" t="s">
        <v>294</v>
      </c>
      <c r="B1455" s="14">
        <v>1</v>
      </c>
      <c r="C1455" s="82" t="s">
        <v>212</v>
      </c>
      <c r="D1455" s="83">
        <f>IF(B1455=0,0,-1)</f>
        <v>-1</v>
      </c>
      <c r="F1455" s="31" t="s">
        <v>298</v>
      </c>
    </row>
    <row r="1456" spans="1:7">
      <c r="A1456" s="84" t="s">
        <v>296</v>
      </c>
      <c r="B1456" s="17">
        <v>1</v>
      </c>
      <c r="C1456" s="85" t="s">
        <v>295</v>
      </c>
      <c r="D1456" s="86">
        <f>IF(B1456=0,0,-1)</f>
        <v>-1</v>
      </c>
      <c r="F1456" s="31" t="s">
        <v>12</v>
      </c>
    </row>
    <row r="1457" spans="1:7">
      <c r="A1457" s="81" t="s">
        <v>297</v>
      </c>
      <c r="B1457" s="14">
        <v>1</v>
      </c>
      <c r="C1457" s="82" t="s">
        <v>295</v>
      </c>
      <c r="D1457" s="83">
        <f>IF(B1457=0,0,-1)</f>
        <v>-1</v>
      </c>
      <c r="F1457" s="31" t="s">
        <v>299</v>
      </c>
    </row>
    <row r="1458" spans="1:7">
      <c r="A1458" s="84" t="s">
        <v>219</v>
      </c>
      <c r="B1458" s="17"/>
      <c r="C1458" s="85" t="s">
        <v>295</v>
      </c>
      <c r="D1458" s="86">
        <f>IF(B1458=0,0,LOOKUP(B1458,Tables!$C$2:$C$21,Tables!$D$2:$D$21))</f>
        <v>0</v>
      </c>
      <c r="F1458" s="31" t="s">
        <v>300</v>
      </c>
    </row>
    <row r="1459" spans="1:7">
      <c r="A1459" s="81" t="s">
        <v>266</v>
      </c>
      <c r="B1459" s="14">
        <v>3</v>
      </c>
      <c r="C1459" s="82" t="str">
        <f>IF(B1459=0,"-",IF(B1459=1,"Meter Radius","Meters Radius"))</f>
        <v>Meters Radius</v>
      </c>
      <c r="D1459" s="83">
        <f>IF(B1459=0,0,IF(B1458=0,LOOKUP(B1459,Tables!E$2:E$21,Tables!F$2:F$21),"Cannot have both"))</f>
        <v>3</v>
      </c>
      <c r="F1459" s="31" t="s">
        <v>177</v>
      </c>
    </row>
    <row r="1460" spans="1:7">
      <c r="A1460" s="84" t="s">
        <v>269</v>
      </c>
      <c r="B1460" s="17" t="s">
        <v>552</v>
      </c>
      <c r="C1460" s="85" t="s">
        <v>295</v>
      </c>
      <c r="D1460" s="86">
        <f>IF(B1460="Full",0,IF(B1460="Partial",2,IF(B1460="None",5,"ERROR!")))</f>
        <v>0</v>
      </c>
      <c r="F1460" s="31" t="s">
        <v>149</v>
      </c>
    </row>
    <row r="1461" spans="1:7">
      <c r="A1461" s="81" t="s">
        <v>267</v>
      </c>
      <c r="B1461" s="14">
        <v>30</v>
      </c>
      <c r="C1461" s="82" t="str">
        <f>IF(B1461=0,"-",IF(B1461="Touch","-",IF(B1461=1,"Meter","Meters")))</f>
        <v>Meters</v>
      </c>
      <c r="D1461" s="83">
        <f>IF(B1461="Touch",1,IF(B1461="Self",1,LOOKUP(B1461,Tables!$G$2:$G$21,Tables!$H$2:$H$21)))</f>
        <v>4</v>
      </c>
      <c r="F1461" s="31" t="s">
        <v>321</v>
      </c>
    </row>
    <row r="1462" spans="1:7">
      <c r="A1462" s="84" t="s">
        <v>268</v>
      </c>
      <c r="B1462" s="17">
        <v>1</v>
      </c>
      <c r="C1462" s="85" t="s">
        <v>545</v>
      </c>
      <c r="D1462" s="87">
        <f>IF(B1462="Instantaneous",1,IF(B1462="Permanent",14,IF(C1462="Round",LOOKUP(B1462,Tables!$J$2:$J$10,Tables!$K$2:$K$10),IF(C1462="Minute",LOOKUP(B1462,Tables!$J$11:$J$15,Tables!K$11:K$15),IF(C1462="Hour",7,LOOKUP(C1462,Tables!$I$16:$I$20,Tables!$K$16:$K$20))))))</f>
        <v>3</v>
      </c>
    </row>
    <row r="1463" spans="1:7">
      <c r="A1463" s="81" t="s">
        <v>250</v>
      </c>
      <c r="B1463" s="14" t="s">
        <v>101</v>
      </c>
      <c r="C1463" s="82" t="s">
        <v>295</v>
      </c>
      <c r="D1463" s="83">
        <f>LOOKUP(B1463,Tables!$N$2:$N$9,Tables!$O$2:$O$9)</f>
        <v>3</v>
      </c>
      <c r="F1463" s="77" t="s">
        <v>287</v>
      </c>
    </row>
    <row r="1464" spans="1:7">
      <c r="A1464" s="84" t="s">
        <v>202</v>
      </c>
      <c r="B1464" s="17" t="s">
        <v>13</v>
      </c>
      <c r="C1464" s="85" t="s">
        <v>295</v>
      </c>
      <c r="D1464" s="86">
        <f>LOOKUP(B1464,Tables!$P$2:$P$5,Tables!$Q$2:$Q$5)</f>
        <v>-4</v>
      </c>
      <c r="F1464" s="88" t="s">
        <v>407</v>
      </c>
    </row>
    <row r="1465" spans="1:7" ht="13" thickBot="1">
      <c r="A1465" s="89" t="s">
        <v>251</v>
      </c>
      <c r="B1465" s="21">
        <v>5</v>
      </c>
      <c r="C1465" s="90" t="str">
        <f>IF(SUM(B1455:B1457)&gt;0,"+"&amp;SUM(B1455:B1457),0)</f>
        <v>+3</v>
      </c>
      <c r="D1465" s="91">
        <f>B1465</f>
        <v>5</v>
      </c>
      <c r="F1465" s="88" t="s">
        <v>338</v>
      </c>
    </row>
    <row r="1466" spans="1:7">
      <c r="A1466" s="73" t="s">
        <v>222</v>
      </c>
      <c r="B1466" s="76"/>
      <c r="C1466" s="76"/>
      <c r="D1466" s="76">
        <f>IF(SUM(D1454:D1465)&lt;1,1,(SUM(D1454:D1465)))</f>
        <v>16</v>
      </c>
      <c r="F1466" s="88" t="s">
        <v>166</v>
      </c>
    </row>
    <row r="1467" spans="1:7">
      <c r="B1467" s="75"/>
      <c r="C1467" s="75"/>
      <c r="D1467" s="75"/>
      <c r="E1467" s="75"/>
      <c r="F1467" s="31" t="s">
        <v>336</v>
      </c>
    </row>
    <row r="1468" spans="1:7">
      <c r="A1468" s="60" t="s">
        <v>221</v>
      </c>
      <c r="B1468" s="92" t="str">
        <f>B1465+C1465&amp;"d6"</f>
        <v>8d6</v>
      </c>
      <c r="C1468" s="60" t="s">
        <v>223</v>
      </c>
      <c r="D1468" s="75"/>
      <c r="E1468" s="75"/>
    </row>
    <row r="1469" spans="1:7">
      <c r="A1469" s="60" t="s">
        <v>332</v>
      </c>
      <c r="B1469" s="92">
        <f t="shared" ref="B1469:B1470" si="133">IF(G1469=0,1,G1469)</f>
        <v>16</v>
      </c>
      <c r="C1469" s="60" t="s">
        <v>204</v>
      </c>
      <c r="D1469" s="75"/>
      <c r="E1469" s="75"/>
      <c r="F1469" s="93" t="s">
        <v>187</v>
      </c>
      <c r="G1469" s="94">
        <f>IF(Calculator!$F$3&gt;0,LOOKUP(Calculator!$F$3,Tables!$R$2:R$21,Tables!$U$2:$U$21)+D1466,LOOKUP(Calculator!$F$2,Tables!$R$2:$R$21,Tables!$U$2:$U$21)+D1466)</f>
        <v>16</v>
      </c>
    </row>
    <row r="1470" spans="1:7">
      <c r="A1470" s="60" t="s">
        <v>188</v>
      </c>
      <c r="B1470" s="92">
        <f t="shared" si="133"/>
        <v>16</v>
      </c>
      <c r="C1470" s="60" t="s">
        <v>365</v>
      </c>
      <c r="D1470" s="75"/>
      <c r="E1470" s="75"/>
      <c r="F1470" s="93" t="s">
        <v>189</v>
      </c>
      <c r="G1470" s="94">
        <f>IF(Calculator!$F$3&gt;0,LOOKUP(Calculator!$F$3,Tables!$R$2:R$21,Tables!$S$2:$S$21)+D1466,LOOKUP(Calculator!$F$2,Tables!$R$2:$R$21,Tables!$S$2:$S$21)+D1466)</f>
        <v>16</v>
      </c>
    </row>
    <row r="1471" spans="1:7">
      <c r="A1471" s="60" t="s">
        <v>261</v>
      </c>
      <c r="B1471" s="95">
        <f>ROUND(D1466/5,0)</f>
        <v>3</v>
      </c>
      <c r="C1471" s="60" t="s">
        <v>190</v>
      </c>
      <c r="D1471" s="75"/>
      <c r="E1471" s="75"/>
      <c r="G1471" s="75"/>
    </row>
    <row r="1472" spans="1:7">
      <c r="A1472" s="60" t="s">
        <v>191</v>
      </c>
      <c r="B1472" s="92">
        <f>IF(G1472=0,1,G1472)</f>
        <v>3</v>
      </c>
      <c r="C1472" s="60" t="s">
        <v>363</v>
      </c>
      <c r="D1472" s="75"/>
      <c r="E1472" s="75"/>
      <c r="F1472" s="93" t="s">
        <v>141</v>
      </c>
      <c r="G1472" s="94">
        <f>IF(Calculator!$F$3&gt;0,LOOKUP(Calculator!$F$3,Tables!$R$2:$R$21,Tables!$T$2:$T$21)+B1471,LOOKUP(Calculator!$F$2,Tables!$R$2:$R$21,Tables!$T$2:$T$21)+B1471)</f>
        <v>3</v>
      </c>
    </row>
    <row r="1473" spans="1:7">
      <c r="A1473" s="60" t="s">
        <v>210</v>
      </c>
      <c r="B1473" s="95" t="str">
        <f>B1460</f>
        <v>Full</v>
      </c>
      <c r="C1473" s="60" t="s">
        <v>240</v>
      </c>
    </row>
    <row r="1474" spans="1:7">
      <c r="B1474" s="96"/>
    </row>
    <row r="1475" spans="1:7" ht="144" customHeight="1">
      <c r="A1475" s="116" t="s">
        <v>551</v>
      </c>
      <c r="B1475" s="117"/>
      <c r="C1475" s="117"/>
      <c r="D1475" s="117"/>
      <c r="E1475" s="117"/>
    </row>
    <row r="1476" spans="1:7">
      <c r="A1476" s="73" t="s">
        <v>382</v>
      </c>
      <c r="B1476" s="113" t="s">
        <v>386</v>
      </c>
      <c r="C1476" s="74" t="s">
        <v>356</v>
      </c>
      <c r="D1476" s="113" t="s">
        <v>101</v>
      </c>
      <c r="E1476" s="113"/>
      <c r="F1476" s="113"/>
      <c r="G1476" s="113"/>
    </row>
    <row r="1477" spans="1:7">
      <c r="A1477" s="113"/>
      <c r="B1477" s="75"/>
      <c r="C1477" s="75"/>
      <c r="D1477" s="75"/>
      <c r="E1477" s="113"/>
      <c r="F1477" s="113"/>
      <c r="G1477" s="113"/>
    </row>
    <row r="1478" spans="1:7" ht="13" thickBot="1">
      <c r="A1478" s="73" t="s">
        <v>358</v>
      </c>
      <c r="B1478" s="76" t="s">
        <v>359</v>
      </c>
      <c r="C1478" s="76" t="s">
        <v>205</v>
      </c>
      <c r="D1478" s="76" t="s">
        <v>316</v>
      </c>
      <c r="E1478" s="113"/>
      <c r="F1478" s="77" t="s">
        <v>317</v>
      </c>
      <c r="G1478" s="113"/>
    </row>
    <row r="1479" spans="1:7">
      <c r="A1479" s="78" t="s">
        <v>357</v>
      </c>
      <c r="B1479" s="79" t="s">
        <v>230</v>
      </c>
      <c r="C1479" s="79" t="s">
        <v>295</v>
      </c>
      <c r="D1479" s="80">
        <f>IF(B1479=0,0,LOOKUP(B1479,Tables!A$2:A$4,Tables!B$2:B$4))</f>
        <v>0</v>
      </c>
      <c r="E1479" s="113"/>
      <c r="F1479" s="31" t="s">
        <v>180</v>
      </c>
      <c r="G1479" s="113"/>
    </row>
    <row r="1480" spans="1:7">
      <c r="A1480" s="81" t="s">
        <v>294</v>
      </c>
      <c r="B1480" s="82">
        <v>1</v>
      </c>
      <c r="C1480" s="82" t="s">
        <v>212</v>
      </c>
      <c r="D1480" s="83">
        <f>IF(B1480=0,0,-1)</f>
        <v>-1</v>
      </c>
      <c r="E1480" s="113"/>
      <c r="F1480" s="31" t="s">
        <v>298</v>
      </c>
      <c r="G1480" s="113"/>
    </row>
    <row r="1481" spans="1:7">
      <c r="A1481" s="84" t="s">
        <v>296</v>
      </c>
      <c r="B1481" s="85">
        <v>1</v>
      </c>
      <c r="C1481" s="85" t="s">
        <v>295</v>
      </c>
      <c r="D1481" s="86">
        <f>IF(B1481=0,0,-1)</f>
        <v>-1</v>
      </c>
      <c r="E1481" s="113"/>
      <c r="F1481" s="31" t="s">
        <v>12</v>
      </c>
      <c r="G1481" s="113"/>
    </row>
    <row r="1482" spans="1:7">
      <c r="A1482" s="81" t="s">
        <v>297</v>
      </c>
      <c r="B1482" s="82">
        <v>1</v>
      </c>
      <c r="C1482" s="82" t="s">
        <v>295</v>
      </c>
      <c r="D1482" s="83">
        <f>IF(B1482=0,0,-1)</f>
        <v>-1</v>
      </c>
      <c r="E1482" s="113"/>
      <c r="F1482" s="31" t="s">
        <v>299</v>
      </c>
      <c r="G1482" s="113"/>
    </row>
    <row r="1483" spans="1:7">
      <c r="A1483" s="84" t="s">
        <v>219</v>
      </c>
      <c r="B1483" s="85">
        <v>0</v>
      </c>
      <c r="C1483" s="85" t="s">
        <v>295</v>
      </c>
      <c r="D1483" s="86">
        <f>IF(B1483=0,0,LOOKUP(B1483,Tables!$C$2:$C$21,Tables!$D$2:$D$21))</f>
        <v>0</v>
      </c>
      <c r="E1483" s="113"/>
      <c r="F1483" s="31" t="s">
        <v>300</v>
      </c>
      <c r="G1483" s="113"/>
    </row>
    <row r="1484" spans="1:7">
      <c r="A1484" s="81" t="s">
        <v>266</v>
      </c>
      <c r="B1484" s="82">
        <v>10</v>
      </c>
      <c r="C1484" s="82" t="str">
        <f>IF(B1484=0,"-",IF(B1484=1,"Meter Radius","Meters Radius"))</f>
        <v>Meters Radius</v>
      </c>
      <c r="D1484" s="83">
        <f>IF(B1484=0,0,IF(B1483=0,LOOKUP(B1484,Tables!E$2:E$21,Tables!F$2:F$21),"Cannot have both"))</f>
        <v>5</v>
      </c>
      <c r="E1484" s="113"/>
      <c r="F1484" s="31" t="s">
        <v>177</v>
      </c>
      <c r="G1484" s="113"/>
    </row>
    <row r="1485" spans="1:7">
      <c r="A1485" s="84" t="s">
        <v>269</v>
      </c>
      <c r="B1485" s="85" t="s">
        <v>407</v>
      </c>
      <c r="C1485" s="85" t="s">
        <v>295</v>
      </c>
      <c r="D1485" s="86">
        <f>IF(B1485="Full",0,IF(B1485="Partial",2,IF(B1485="None",5,"ERROR!")))</f>
        <v>5</v>
      </c>
      <c r="E1485" s="113"/>
      <c r="F1485" s="31" t="s">
        <v>149</v>
      </c>
      <c r="G1485" s="113"/>
    </row>
    <row r="1486" spans="1:7">
      <c r="A1486" s="81" t="s">
        <v>267</v>
      </c>
      <c r="B1486" s="82" t="s">
        <v>233</v>
      </c>
      <c r="C1486" s="82" t="str">
        <f>IF(B1486=0,"-",IF(B1486="Touch","-",IF(B1486=1,"Meter","Meters")))</f>
        <v>-</v>
      </c>
      <c r="D1486" s="83">
        <f>IF(B1486="Touch",1,IF(B1486="Self",1,LOOKUP(B1486,Tables!$G$2:$G$21,Tables!$H$2:$H$21)))</f>
        <v>1</v>
      </c>
      <c r="E1486" s="113"/>
      <c r="F1486" s="31" t="s">
        <v>321</v>
      </c>
      <c r="G1486" s="113"/>
    </row>
    <row r="1487" spans="1:7">
      <c r="A1487" s="84" t="s">
        <v>268</v>
      </c>
      <c r="B1487" s="85">
        <v>1</v>
      </c>
      <c r="C1487" s="85" t="s">
        <v>165</v>
      </c>
      <c r="D1487" s="87">
        <f>IF(B1487="Instantaneous",1,IF(B1487="Permanent",14,IF(C1487="Round",LOOKUP(B1487,Tables!$J$2:$J$10,Tables!$K$2:$K$10),IF(C1487="Minute",LOOKUP(B1487,Tables!$J$11:$J$15,Tables!K$11:K$15),IF(C1487="Hour",7,LOOKUP(C1487,Tables!$I$16:$I$20,Tables!$K$16:$K$20))))))</f>
        <v>10</v>
      </c>
      <c r="E1487" s="113"/>
      <c r="F1487" s="113"/>
      <c r="G1487" s="113"/>
    </row>
    <row r="1488" spans="1:7">
      <c r="A1488" s="81" t="s">
        <v>250</v>
      </c>
      <c r="B1488" s="82" t="str">
        <f>D1476</f>
        <v>Physical</v>
      </c>
      <c r="C1488" s="82" t="s">
        <v>295</v>
      </c>
      <c r="D1488" s="83">
        <f>LOOKUP(B1488,Tables!$N$2:$N$9,Tables!$O$2:$O$9)</f>
        <v>3</v>
      </c>
      <c r="E1488" s="113"/>
      <c r="F1488" s="77" t="s">
        <v>287</v>
      </c>
      <c r="G1488" s="113"/>
    </row>
    <row r="1489" spans="1:7">
      <c r="A1489" s="84" t="s">
        <v>202</v>
      </c>
      <c r="B1489" s="85" t="s">
        <v>81</v>
      </c>
      <c r="C1489" s="85" t="s">
        <v>295</v>
      </c>
      <c r="D1489" s="86">
        <f>LOOKUP(B1489,Tables!$P$2:$P$5,Tables!$Q$2:$Q$5)</f>
        <v>2</v>
      </c>
      <c r="E1489" s="113"/>
      <c r="F1489" s="88" t="s">
        <v>407</v>
      </c>
      <c r="G1489" s="113"/>
    </row>
    <row r="1490" spans="1:7" ht="13" thickBot="1">
      <c r="A1490" s="89" t="s">
        <v>251</v>
      </c>
      <c r="B1490" s="90">
        <v>9</v>
      </c>
      <c r="C1490" s="90" t="str">
        <f>IF(SUM(B1480:B1482)&gt;0,"+"&amp;SUM(B1480:B1482),0)</f>
        <v>+3</v>
      </c>
      <c r="D1490" s="91">
        <f>B1490</f>
        <v>9</v>
      </c>
      <c r="E1490" s="113"/>
      <c r="F1490" s="88" t="s">
        <v>81</v>
      </c>
      <c r="G1490" s="113"/>
    </row>
    <row r="1491" spans="1:7">
      <c r="A1491" s="73" t="s">
        <v>222</v>
      </c>
      <c r="B1491" s="76"/>
      <c r="C1491" s="76"/>
      <c r="D1491" s="76">
        <f>IF(SUM(D1479:D1490)&lt;1,1,(SUM(D1479:D1490)))</f>
        <v>32</v>
      </c>
      <c r="E1491" s="113"/>
      <c r="F1491" s="88" t="s">
        <v>166</v>
      </c>
      <c r="G1491" s="113"/>
    </row>
    <row r="1492" spans="1:7">
      <c r="A1492" s="113"/>
      <c r="B1492" s="75"/>
      <c r="C1492" s="75"/>
      <c r="D1492" s="75"/>
      <c r="E1492" s="75"/>
      <c r="F1492" s="31" t="s">
        <v>336</v>
      </c>
      <c r="G1492" s="113"/>
    </row>
    <row r="1493" spans="1:7">
      <c r="A1493" s="113" t="s">
        <v>221</v>
      </c>
      <c r="B1493" s="92" t="str">
        <f>B1490+C1490&amp;"d6"</f>
        <v>12d6</v>
      </c>
      <c r="C1493" s="113" t="s">
        <v>223</v>
      </c>
      <c r="D1493" s="75"/>
      <c r="E1493" s="75"/>
      <c r="F1493" s="113"/>
      <c r="G1493" s="113"/>
    </row>
    <row r="1494" spans="1:7">
      <c r="A1494" s="113" t="s">
        <v>316</v>
      </c>
      <c r="B1494" s="92">
        <f t="shared" ref="B1494:B1495" si="134">IF(G1494=0,1,G1494)</f>
        <v>32</v>
      </c>
      <c r="C1494" s="113" t="s">
        <v>204</v>
      </c>
      <c r="D1494" s="75"/>
      <c r="E1494" s="75"/>
      <c r="F1494" s="93" t="s">
        <v>187</v>
      </c>
      <c r="G1494" s="94">
        <f>IF(Calculator!$F$3&gt;0,LOOKUP(Calculator!$F$3,Tables!$R$2:R$21,Tables!$U$2:$U$21)+D1491,LOOKUP(Calculator!$F$2,Tables!$R$2:$R$21,Tables!$U$2:$U$21)+D1491)</f>
        <v>32</v>
      </c>
    </row>
    <row r="1495" spans="1:7">
      <c r="A1495" s="113" t="s">
        <v>188</v>
      </c>
      <c r="B1495" s="92">
        <f t="shared" si="134"/>
        <v>32</v>
      </c>
      <c r="C1495" s="113" t="s">
        <v>365</v>
      </c>
      <c r="D1495" s="75"/>
      <c r="E1495" s="75"/>
      <c r="F1495" s="93" t="s">
        <v>189</v>
      </c>
      <c r="G1495" s="94">
        <f>IF(Calculator!$F$3&gt;0,LOOKUP(Calculator!$F$3,Tables!$R$2:R$21,Tables!$S$2:$S$21)+D1491,LOOKUP(Calculator!$F$2,Tables!$R$2:$R$21,Tables!$S$2:$S$21)+D1491)</f>
        <v>32</v>
      </c>
    </row>
    <row r="1496" spans="1:7">
      <c r="A1496" s="113" t="s">
        <v>261</v>
      </c>
      <c r="B1496" s="95">
        <f>ROUND(D1491/5,0)</f>
        <v>6</v>
      </c>
      <c r="C1496" s="113" t="s">
        <v>190</v>
      </c>
      <c r="D1496" s="75"/>
      <c r="E1496" s="75"/>
      <c r="F1496" s="113"/>
      <c r="G1496" s="75"/>
    </row>
    <row r="1497" spans="1:7">
      <c r="A1497" s="113" t="s">
        <v>191</v>
      </c>
      <c r="B1497" s="92">
        <f>IF(G1497=0,1,G1497)</f>
        <v>6</v>
      </c>
      <c r="C1497" s="113" t="s">
        <v>363</v>
      </c>
      <c r="D1497" s="75"/>
      <c r="E1497" s="75"/>
      <c r="F1497" s="93" t="s">
        <v>141</v>
      </c>
      <c r="G1497" s="94">
        <f>IF(Calculator!$F$3&gt;0,LOOKUP(Calculator!$F$3,Tables!$R$2:$R$21,Tables!$T$2:$T$21)+B1496,LOOKUP(Calculator!$F$2,Tables!$R$2:$R$21,Tables!$T$2:$T$21)+B1496)</f>
        <v>6</v>
      </c>
    </row>
    <row r="1498" spans="1:7">
      <c r="A1498" s="113" t="s">
        <v>210</v>
      </c>
      <c r="B1498" s="95" t="str">
        <f>B1485</f>
        <v>None</v>
      </c>
      <c r="C1498" s="113" t="s">
        <v>240</v>
      </c>
      <c r="D1498" s="113"/>
      <c r="E1498" s="113"/>
      <c r="F1498" s="113"/>
      <c r="G1498" s="113"/>
    </row>
    <row r="1499" spans="1:7">
      <c r="A1499" s="113"/>
      <c r="B1499" s="96"/>
      <c r="C1499" s="113"/>
      <c r="D1499" s="113"/>
      <c r="E1499" s="113"/>
      <c r="F1499" s="113"/>
      <c r="G1499" s="113"/>
    </row>
    <row r="1500" spans="1:7" ht="144" customHeight="1">
      <c r="A1500" s="116" t="s">
        <v>449</v>
      </c>
      <c r="B1500" s="117"/>
      <c r="C1500" s="117"/>
      <c r="D1500" s="117"/>
      <c r="E1500" s="117"/>
      <c r="F1500" s="113"/>
      <c r="G1500" s="113"/>
    </row>
    <row r="1501" spans="1:7">
      <c r="A1501" s="73" t="s">
        <v>382</v>
      </c>
      <c r="B1501" s="31" t="s">
        <v>228</v>
      </c>
      <c r="C1501" s="74" t="s">
        <v>356</v>
      </c>
      <c r="D1501" s="31" t="s">
        <v>101</v>
      </c>
      <c r="E1501" s="113"/>
      <c r="F1501" s="113"/>
      <c r="G1501" s="113"/>
    </row>
    <row r="1502" spans="1:7">
      <c r="A1502" s="113"/>
      <c r="B1502" s="75"/>
      <c r="C1502" s="75"/>
      <c r="D1502" s="75"/>
      <c r="E1502" s="113"/>
      <c r="F1502" s="113"/>
      <c r="G1502" s="113"/>
    </row>
    <row r="1503" spans="1:7" ht="13" thickBot="1">
      <c r="A1503" s="73" t="s">
        <v>358</v>
      </c>
      <c r="B1503" s="76" t="s">
        <v>359</v>
      </c>
      <c r="C1503" s="76" t="s">
        <v>205</v>
      </c>
      <c r="D1503" s="76" t="s">
        <v>316</v>
      </c>
      <c r="E1503" s="113"/>
      <c r="F1503" s="77" t="s">
        <v>317</v>
      </c>
      <c r="G1503" s="113"/>
    </row>
    <row r="1504" spans="1:7">
      <c r="A1504" s="78" t="s">
        <v>357</v>
      </c>
      <c r="B1504" s="79" t="s">
        <v>206</v>
      </c>
      <c r="C1504" s="79" t="s">
        <v>295</v>
      </c>
      <c r="D1504" s="80">
        <f>IF(B1504=0,0,LOOKUP(B1504,Tables!A$2:A$4,Tables!B$2:B$4))</f>
        <v>0</v>
      </c>
      <c r="E1504" s="113"/>
      <c r="F1504" s="31" t="s">
        <v>180</v>
      </c>
      <c r="G1504" s="113"/>
    </row>
    <row r="1505" spans="1:7">
      <c r="A1505" s="81" t="s">
        <v>294</v>
      </c>
      <c r="B1505" s="82">
        <v>1</v>
      </c>
      <c r="C1505" s="82" t="s">
        <v>212</v>
      </c>
      <c r="D1505" s="83">
        <f t="shared" ref="D1505:D1507" si="135">IF(B1505=0,0,-1)</f>
        <v>-1</v>
      </c>
      <c r="E1505" s="113"/>
      <c r="F1505" s="31" t="s">
        <v>298</v>
      </c>
      <c r="G1505" s="113"/>
    </row>
    <row r="1506" spans="1:7">
      <c r="A1506" s="84" t="s">
        <v>296</v>
      </c>
      <c r="B1506" s="85">
        <v>1</v>
      </c>
      <c r="C1506" s="85" t="s">
        <v>295</v>
      </c>
      <c r="D1506" s="86">
        <f t="shared" si="135"/>
        <v>-1</v>
      </c>
      <c r="E1506" s="113"/>
      <c r="F1506" s="31" t="s">
        <v>12</v>
      </c>
      <c r="G1506" s="113"/>
    </row>
    <row r="1507" spans="1:7">
      <c r="A1507" s="81" t="s">
        <v>297</v>
      </c>
      <c r="B1507" s="82">
        <v>1</v>
      </c>
      <c r="C1507" s="82" t="s">
        <v>295</v>
      </c>
      <c r="D1507" s="83">
        <f t="shared" si="135"/>
        <v>-1</v>
      </c>
      <c r="E1507" s="113"/>
      <c r="F1507" s="31" t="s">
        <v>299</v>
      </c>
      <c r="G1507" s="113"/>
    </row>
    <row r="1508" spans="1:7">
      <c r="A1508" s="84" t="s">
        <v>219</v>
      </c>
      <c r="B1508" s="85">
        <v>0</v>
      </c>
      <c r="C1508" s="85" t="s">
        <v>295</v>
      </c>
      <c r="D1508" s="86">
        <f>IF(B1508=0,0,LOOKUP(B1508,Tables!$C$2:$C$21,Tables!$D$2:$D$21))</f>
        <v>0</v>
      </c>
      <c r="E1508" s="113"/>
      <c r="F1508" s="31" t="s">
        <v>300</v>
      </c>
      <c r="G1508" s="113"/>
    </row>
    <row r="1509" spans="1:7">
      <c r="A1509" s="81" t="s">
        <v>266</v>
      </c>
      <c r="B1509" s="82">
        <v>20</v>
      </c>
      <c r="C1509" s="82" t="str">
        <f t="shared" ref="C1509" si="136">IF(B1509=0,"-",IF(B1509=1,"Meter Radius","Meters Radius"))</f>
        <v>Meters Radius</v>
      </c>
      <c r="D1509" s="83">
        <f>IF(B1509=0,0,IF(B1508=0,LOOKUP(B1509,Tables!E$2:E$21,Tables!F$2:F$21),"Cannot have both"))</f>
        <v>8</v>
      </c>
      <c r="E1509" s="113"/>
      <c r="F1509" s="31" t="s">
        <v>177</v>
      </c>
      <c r="G1509" s="113"/>
    </row>
    <row r="1510" spans="1:7">
      <c r="A1510" s="84" t="s">
        <v>269</v>
      </c>
      <c r="B1510" s="85" t="s">
        <v>273</v>
      </c>
      <c r="C1510" s="85" t="s">
        <v>295</v>
      </c>
      <c r="D1510" s="86">
        <f t="shared" ref="D1510" si="137">IF(B1510="Full",0,IF(B1510="Partial",2,IF(B1510="None",5,"ERROR!")))</f>
        <v>5</v>
      </c>
      <c r="E1510" s="113"/>
      <c r="F1510" s="31" t="s">
        <v>329</v>
      </c>
      <c r="G1510" s="113"/>
    </row>
    <row r="1511" spans="1:7">
      <c r="A1511" s="81" t="s">
        <v>267</v>
      </c>
      <c r="B1511" s="82">
        <v>1</v>
      </c>
      <c r="C1511" s="82" t="str">
        <f t="shared" ref="C1511" si="138">IF(B1511=0,"-",IF(B1511="Touch","-",IF(B1511=1,"Meter","Meters")))</f>
        <v>Meter</v>
      </c>
      <c r="D1511" s="83">
        <f>IF(B1511="Touch",1,IF(B1511="Self",1,LOOKUP(B1511,Tables!$G$2:$G$21,Tables!$H$2:$H$21)))</f>
        <v>2</v>
      </c>
      <c r="E1511" s="113"/>
      <c r="F1511" s="31" t="s">
        <v>321</v>
      </c>
      <c r="G1511" s="113"/>
    </row>
    <row r="1512" spans="1:7">
      <c r="A1512" s="84" t="s">
        <v>268</v>
      </c>
      <c r="B1512" s="85">
        <v>1</v>
      </c>
      <c r="C1512" s="85" t="s">
        <v>323</v>
      </c>
      <c r="D1512" s="87">
        <f>IF(B1512="Instantaneous",1,IF(B1512="Permanent",14,IF(C1512="Round",LOOKUP(B1512,Tables!$J$2:$J$10,Tables!$K$2:$K$10),IF(C1512="Minute",LOOKUP(B1512,Tables!$J$11:$J$15,Tables!K$11:K$15),IF(C1512="Hour",7,LOOKUP(C1512,Tables!$I$16:$I$20,Tables!$K$16:$K$20))))))</f>
        <v>3</v>
      </c>
      <c r="E1512" s="113"/>
      <c r="F1512" s="113"/>
      <c r="G1512" s="113"/>
    </row>
    <row r="1513" spans="1:7">
      <c r="A1513" s="81" t="s">
        <v>250</v>
      </c>
      <c r="B1513" s="82" t="str">
        <f t="shared" ref="B1513" si="139">D1501</f>
        <v>Physical</v>
      </c>
      <c r="C1513" s="82" t="s">
        <v>295</v>
      </c>
      <c r="D1513" s="83">
        <f>LOOKUP(B1513,Tables!$N$2:$N$9,Tables!$O$2:$O$9)</f>
        <v>3</v>
      </c>
      <c r="E1513" s="113"/>
      <c r="F1513" s="77" t="s">
        <v>287</v>
      </c>
      <c r="G1513" s="113"/>
    </row>
    <row r="1514" spans="1:7">
      <c r="A1514" s="84" t="s">
        <v>202</v>
      </c>
      <c r="B1514" s="85" t="s">
        <v>407</v>
      </c>
      <c r="C1514" s="85" t="s">
        <v>295</v>
      </c>
      <c r="D1514" s="86">
        <f>LOOKUP(B1514,Tables!$P$2:$P$5,Tables!$Q$2:$Q$5)</f>
        <v>-4</v>
      </c>
      <c r="E1514" s="113"/>
      <c r="F1514" s="88" t="s">
        <v>407</v>
      </c>
      <c r="G1514" s="113"/>
    </row>
    <row r="1515" spans="1:7" ht="13" thickBot="1">
      <c r="A1515" s="89" t="s">
        <v>251</v>
      </c>
      <c r="B1515" s="90">
        <v>3</v>
      </c>
      <c r="C1515" s="90" t="str">
        <f t="shared" ref="C1515" si="140">IF(SUM(B1505:B1507)&gt;0,"+"&amp;SUM(B1505:B1507),0)</f>
        <v>+3</v>
      </c>
      <c r="D1515" s="91">
        <f t="shared" ref="D1515" si="141">B1515</f>
        <v>3</v>
      </c>
      <c r="E1515" s="113"/>
      <c r="F1515" s="88" t="s">
        <v>81</v>
      </c>
      <c r="G1515" s="113"/>
    </row>
    <row r="1516" spans="1:7">
      <c r="A1516" s="73" t="s">
        <v>222</v>
      </c>
      <c r="B1516" s="76"/>
      <c r="C1516" s="76"/>
      <c r="D1516" s="76">
        <f t="shared" ref="D1516" si="142">IF(SUM(D1504:D1515)&lt;1,1,(SUM(D1504:D1515)))</f>
        <v>17</v>
      </c>
      <c r="E1516" s="113"/>
      <c r="F1516" s="88" t="s">
        <v>166</v>
      </c>
      <c r="G1516" s="113"/>
    </row>
    <row r="1517" spans="1:7">
      <c r="A1517" s="113"/>
      <c r="B1517" s="75"/>
      <c r="C1517" s="75"/>
      <c r="D1517" s="75"/>
      <c r="E1517" s="75"/>
      <c r="F1517" s="31" t="s">
        <v>336</v>
      </c>
      <c r="G1517" s="113"/>
    </row>
    <row r="1518" spans="1:7">
      <c r="A1518" s="113" t="s">
        <v>221</v>
      </c>
      <c r="B1518" s="92" t="str">
        <f t="shared" ref="B1518" si="143">B1515+C1515&amp;"d6"</f>
        <v>6d6</v>
      </c>
      <c r="C1518" s="113" t="s">
        <v>223</v>
      </c>
      <c r="D1518" s="75"/>
      <c r="E1518" s="75"/>
      <c r="F1518" s="113"/>
      <c r="G1518" s="113"/>
    </row>
    <row r="1519" spans="1:7">
      <c r="A1519" s="113" t="s">
        <v>316</v>
      </c>
      <c r="B1519" s="92">
        <f t="shared" ref="B1519:B1520" si="144">IF(G1519=0,1,G1519)</f>
        <v>17</v>
      </c>
      <c r="C1519" s="113" t="s">
        <v>204</v>
      </c>
      <c r="D1519" s="75"/>
      <c r="E1519" s="75"/>
      <c r="F1519" s="93" t="s">
        <v>187</v>
      </c>
      <c r="G1519" s="94">
        <f>IF(Calculator!$F$3&gt;0,LOOKUP(Calculator!$F$3,Tables!$R$2:R$21,Tables!$U$2:$U$21)+D1516,LOOKUP(Calculator!$F$2,Tables!$R$2:$R$21,Tables!$U$2:$U$21)+D1516)</f>
        <v>17</v>
      </c>
    </row>
    <row r="1520" spans="1:7">
      <c r="A1520" s="113" t="s">
        <v>188</v>
      </c>
      <c r="B1520" s="92">
        <f t="shared" si="144"/>
        <v>17</v>
      </c>
      <c r="C1520" s="113" t="s">
        <v>365</v>
      </c>
      <c r="D1520" s="75"/>
      <c r="E1520" s="75"/>
      <c r="F1520" s="93" t="s">
        <v>189</v>
      </c>
      <c r="G1520" s="94">
        <f>IF(Calculator!$F$3&gt;0,LOOKUP(Calculator!$F$3,Tables!$R$2:R$21,Tables!$S$2:$S$21)+D1516,LOOKUP(Calculator!$F$2,Tables!$R$2:$R$21,Tables!$S$2:$S$21)+D1516)</f>
        <v>17</v>
      </c>
    </row>
    <row r="1521" spans="1:7">
      <c r="A1521" s="113" t="s">
        <v>261</v>
      </c>
      <c r="B1521" s="95">
        <f t="shared" ref="B1521" si="145">ROUND(D1516/5,0)</f>
        <v>3</v>
      </c>
      <c r="C1521" s="113" t="s">
        <v>190</v>
      </c>
      <c r="D1521" s="75"/>
      <c r="E1521" s="75"/>
      <c r="F1521" s="113"/>
      <c r="G1521" s="75"/>
    </row>
    <row r="1522" spans="1:7">
      <c r="A1522" s="113" t="s">
        <v>191</v>
      </c>
      <c r="B1522" s="92">
        <f t="shared" ref="B1522" si="146">IF(G1522=0,1,G1522)</f>
        <v>3</v>
      </c>
      <c r="C1522" s="113" t="s">
        <v>363</v>
      </c>
      <c r="D1522" s="75"/>
      <c r="E1522" s="75"/>
      <c r="F1522" s="93" t="s">
        <v>141</v>
      </c>
      <c r="G1522" s="94">
        <f>IF(Calculator!$F$3&gt;0,LOOKUP(Calculator!$F$3,Tables!$R$2:$R$21,Tables!$T$2:$T$21)+B1521,LOOKUP(Calculator!$F$2,Tables!$R$2:$R$21,Tables!$T$2:$T$21)+B1521)</f>
        <v>3</v>
      </c>
    </row>
    <row r="1523" spans="1:7">
      <c r="A1523" s="113" t="s">
        <v>210</v>
      </c>
      <c r="B1523" s="95" t="str">
        <f t="shared" ref="B1523" si="147">B1510</f>
        <v>None</v>
      </c>
      <c r="C1523" s="113" t="s">
        <v>240</v>
      </c>
      <c r="D1523" s="113"/>
      <c r="E1523" s="113"/>
      <c r="F1523" s="113"/>
      <c r="G1523" s="113"/>
    </row>
    <row r="1524" spans="1:7">
      <c r="A1524" s="113"/>
      <c r="B1524" s="96"/>
      <c r="C1524" s="113"/>
      <c r="D1524" s="113"/>
      <c r="E1524" s="113"/>
      <c r="F1524" s="113"/>
      <c r="G1524" s="113"/>
    </row>
    <row r="1525" spans="1:7" ht="144" customHeight="1">
      <c r="A1525" s="111" t="s">
        <v>451</v>
      </c>
      <c r="B1525" s="112"/>
      <c r="C1525" s="112"/>
      <c r="D1525" s="112"/>
      <c r="E1525" s="112"/>
      <c r="F1525" s="113"/>
      <c r="G1525" s="113"/>
    </row>
    <row r="1526" spans="1:7">
      <c r="A1526" s="73" t="s">
        <v>382</v>
      </c>
      <c r="B1526" s="31" t="s">
        <v>312</v>
      </c>
      <c r="C1526" s="74" t="s">
        <v>356</v>
      </c>
      <c r="D1526" s="31" t="s">
        <v>101</v>
      </c>
      <c r="E1526" s="113"/>
      <c r="F1526" s="113"/>
      <c r="G1526" s="113"/>
    </row>
    <row r="1527" spans="1:7">
      <c r="A1527" s="113"/>
      <c r="B1527" s="75"/>
      <c r="C1527" s="75"/>
      <c r="D1527" s="75"/>
      <c r="E1527" s="113"/>
      <c r="F1527" s="113"/>
      <c r="G1527" s="113"/>
    </row>
    <row r="1528" spans="1:7" ht="13" thickBot="1">
      <c r="A1528" s="73" t="s">
        <v>358</v>
      </c>
      <c r="B1528" s="76" t="s">
        <v>359</v>
      </c>
      <c r="C1528" s="76" t="s">
        <v>205</v>
      </c>
      <c r="D1528" s="76" t="s">
        <v>316</v>
      </c>
      <c r="E1528" s="113"/>
      <c r="F1528" s="77" t="s">
        <v>317</v>
      </c>
      <c r="G1528" s="113"/>
    </row>
    <row r="1529" spans="1:7">
      <c r="A1529" s="78" t="s">
        <v>357</v>
      </c>
      <c r="B1529" s="79" t="s">
        <v>206</v>
      </c>
      <c r="C1529" s="79" t="s">
        <v>295</v>
      </c>
      <c r="D1529" s="80">
        <f>IF(B1529=0,0,LOOKUP(B1529,Tables!A$2:A$4,Tables!B$2:B$4))</f>
        <v>0</v>
      </c>
      <c r="E1529" s="113"/>
      <c r="F1529" s="31" t="s">
        <v>180</v>
      </c>
      <c r="G1529" s="113"/>
    </row>
    <row r="1530" spans="1:7">
      <c r="A1530" s="81" t="s">
        <v>294</v>
      </c>
      <c r="B1530" s="82">
        <v>1</v>
      </c>
      <c r="C1530" s="82" t="s">
        <v>212</v>
      </c>
      <c r="D1530" s="83">
        <f>IF(B1530=0,0,-1)</f>
        <v>-1</v>
      </c>
      <c r="E1530" s="113"/>
      <c r="F1530" s="31" t="s">
        <v>298</v>
      </c>
      <c r="G1530" s="113"/>
    </row>
    <row r="1531" spans="1:7">
      <c r="A1531" s="84" t="s">
        <v>296</v>
      </c>
      <c r="B1531" s="85">
        <v>1</v>
      </c>
      <c r="C1531" s="85" t="s">
        <v>295</v>
      </c>
      <c r="D1531" s="86">
        <f>IF(B1531=0,0,-1)</f>
        <v>-1</v>
      </c>
      <c r="E1531" s="113"/>
      <c r="F1531" s="31" t="s">
        <v>12</v>
      </c>
      <c r="G1531" s="113"/>
    </row>
    <row r="1532" spans="1:7">
      <c r="A1532" s="81" t="s">
        <v>297</v>
      </c>
      <c r="B1532" s="82">
        <v>0</v>
      </c>
      <c r="C1532" s="82" t="s">
        <v>295</v>
      </c>
      <c r="D1532" s="83">
        <f>IF(B1532=0,0,-1)</f>
        <v>0</v>
      </c>
      <c r="E1532" s="113"/>
      <c r="F1532" s="31" t="s">
        <v>299</v>
      </c>
      <c r="G1532" s="113"/>
    </row>
    <row r="1533" spans="1:7">
      <c r="A1533" s="84" t="s">
        <v>219</v>
      </c>
      <c r="B1533" s="85">
        <v>0</v>
      </c>
      <c r="C1533" s="85" t="s">
        <v>295</v>
      </c>
      <c r="D1533" s="86">
        <f>IF(B1533=0,0,LOOKUP(B1533,Tables!$C$2:$C$21,Tables!$D$2:$D$21))</f>
        <v>0</v>
      </c>
      <c r="E1533" s="113"/>
      <c r="F1533" s="31" t="s">
        <v>300</v>
      </c>
      <c r="G1533" s="113"/>
    </row>
    <row r="1534" spans="1:7">
      <c r="A1534" s="81" t="s">
        <v>266</v>
      </c>
      <c r="B1534" s="82">
        <v>5</v>
      </c>
      <c r="C1534" s="82" t="str">
        <f>IF(B1534=0,"-",IF(B1534=1,"Meter Radius","Meters Radius"))</f>
        <v>Meters Radius</v>
      </c>
      <c r="D1534" s="83">
        <f>IF(B1534=0,0,IF(B1533=0,LOOKUP(B1534,Tables!E$2:E$21,Tables!F$2:F$21),"Cannot have both"))</f>
        <v>3</v>
      </c>
      <c r="E1534" s="113"/>
      <c r="F1534" s="31" t="s">
        <v>177</v>
      </c>
      <c r="G1534" s="113"/>
    </row>
    <row r="1535" spans="1:7">
      <c r="A1535" s="84" t="s">
        <v>269</v>
      </c>
      <c r="B1535" s="85" t="s">
        <v>273</v>
      </c>
      <c r="C1535" s="85" t="s">
        <v>295</v>
      </c>
      <c r="D1535" s="86">
        <f>IF(B1535="Full",0,IF(B1535="Partial",2,IF(B1535="None",5,"ERROR!")))</f>
        <v>5</v>
      </c>
      <c r="E1535" s="113"/>
      <c r="F1535" s="31" t="s">
        <v>329</v>
      </c>
      <c r="G1535" s="113"/>
    </row>
    <row r="1536" spans="1:7">
      <c r="A1536" s="81" t="s">
        <v>267</v>
      </c>
      <c r="B1536" s="82">
        <v>10</v>
      </c>
      <c r="C1536" s="82" t="s">
        <v>247</v>
      </c>
      <c r="D1536" s="83">
        <f>IF(B1536="Touch",1,IF(B1536="Self",1,LOOKUP(B1536,Tables!$G$2:$G$21,Tables!$H$2:$H$21)))</f>
        <v>3</v>
      </c>
      <c r="E1536" s="113"/>
      <c r="F1536" s="31" t="s">
        <v>321</v>
      </c>
      <c r="G1536" s="113"/>
    </row>
    <row r="1537" spans="1:7">
      <c r="A1537" s="84" t="s">
        <v>268</v>
      </c>
      <c r="B1537" s="85">
        <v>10</v>
      </c>
      <c r="C1537" s="85" t="s">
        <v>323</v>
      </c>
      <c r="D1537" s="87">
        <f>IF(B1537="Instantaneous",1,IF(B1537="Permanent",14,IF(C1537="Round",LOOKUP(B1537,Tables!$J$2:$J$10,Tables!$K$2:$K$10),IF(C1537="Minute",LOOKUP(B1537,Tables!$J$11:$J$15,Tables!K$11:K$15),IF(C1537="Hour",7,LOOKUP(C1537,Tables!$I$16:$I$20,Tables!$K$16:$K$20))))))</f>
        <v>4</v>
      </c>
      <c r="E1537" s="113"/>
      <c r="F1537" s="113"/>
      <c r="G1537" s="113"/>
    </row>
    <row r="1538" spans="1:7">
      <c r="A1538" s="81" t="s">
        <v>250</v>
      </c>
      <c r="B1538" s="82" t="str">
        <f>D1526</f>
        <v>Physical</v>
      </c>
      <c r="C1538" s="82" t="s">
        <v>295</v>
      </c>
      <c r="D1538" s="83">
        <f>LOOKUP(B1538,Tables!$N$2:$N$9,Tables!$O$2:$O$9)</f>
        <v>3</v>
      </c>
      <c r="E1538" s="113"/>
      <c r="F1538" s="77" t="s">
        <v>287</v>
      </c>
      <c r="G1538" s="113"/>
    </row>
    <row r="1539" spans="1:7">
      <c r="A1539" s="84" t="s">
        <v>202</v>
      </c>
      <c r="B1539" s="85" t="s">
        <v>407</v>
      </c>
      <c r="C1539" s="85" t="s">
        <v>295</v>
      </c>
      <c r="D1539" s="86">
        <f>LOOKUP(B1539,Tables!$P$2:$P$5,Tables!$Q$2:$Q$5)</f>
        <v>-4</v>
      </c>
      <c r="E1539" s="113"/>
      <c r="F1539" s="88" t="s">
        <v>407</v>
      </c>
      <c r="G1539" s="113"/>
    </row>
    <row r="1540" spans="1:7" ht="13" thickBot="1">
      <c r="A1540" s="89" t="s">
        <v>251</v>
      </c>
      <c r="B1540" s="90">
        <v>4</v>
      </c>
      <c r="C1540" s="90" t="str">
        <f>IF(SUM(B1530:B1532)&gt;0,"+"&amp;SUM(B1530:B1532),0)</f>
        <v>+2</v>
      </c>
      <c r="D1540" s="91">
        <f>B1540</f>
        <v>4</v>
      </c>
      <c r="E1540" s="113"/>
      <c r="F1540" s="88" t="s">
        <v>81</v>
      </c>
      <c r="G1540" s="113"/>
    </row>
    <row r="1541" spans="1:7">
      <c r="A1541" s="73" t="s">
        <v>222</v>
      </c>
      <c r="B1541" s="76"/>
      <c r="C1541" s="76"/>
      <c r="D1541" s="76">
        <f>IF(SUM(D1529:D1540)&lt;1,1,(SUM(D1529:D1540)))</f>
        <v>16</v>
      </c>
      <c r="E1541" s="113"/>
      <c r="F1541" s="88" t="s">
        <v>166</v>
      </c>
      <c r="G1541" s="113"/>
    </row>
    <row r="1542" spans="1:7">
      <c r="A1542" s="113"/>
      <c r="B1542" s="75"/>
      <c r="C1542" s="75"/>
      <c r="D1542" s="75"/>
      <c r="E1542" s="75"/>
      <c r="F1542" s="31" t="s">
        <v>336</v>
      </c>
      <c r="G1542" s="113"/>
    </row>
    <row r="1543" spans="1:7">
      <c r="A1543" s="113" t="s">
        <v>221</v>
      </c>
      <c r="B1543" s="92" t="str">
        <f>B1540+C1540&amp;"d6"</f>
        <v>6d6</v>
      </c>
      <c r="C1543" s="113" t="s">
        <v>223</v>
      </c>
      <c r="D1543" s="75"/>
      <c r="E1543" s="75"/>
      <c r="F1543" s="113"/>
      <c r="G1543" s="113"/>
    </row>
    <row r="1544" spans="1:7">
      <c r="A1544" s="113" t="s">
        <v>316</v>
      </c>
      <c r="B1544" s="92">
        <f>IF(G1544=0,1,G1544)</f>
        <v>16</v>
      </c>
      <c r="C1544" s="113" t="s">
        <v>204</v>
      </c>
      <c r="D1544" s="75"/>
      <c r="E1544" s="75"/>
      <c r="F1544" s="93" t="s">
        <v>187</v>
      </c>
      <c r="G1544" s="94">
        <f>IF(Calculator!$F$3&gt;0,LOOKUP(Calculator!$F$3,Tables!$R$2:R$21,Tables!$U$2:$U$21)+D1541,LOOKUP(Calculator!$F$2,Tables!$R$2:$R$21,Tables!$U$2:$U$21)+D1541)</f>
        <v>16</v>
      </c>
    </row>
    <row r="1545" spans="1:7">
      <c r="A1545" s="113" t="s">
        <v>188</v>
      </c>
      <c r="B1545" s="92">
        <f>IF(G1545=0,1,G1545)</f>
        <v>16</v>
      </c>
      <c r="C1545" s="113" t="s">
        <v>365</v>
      </c>
      <c r="D1545" s="75"/>
      <c r="E1545" s="75"/>
      <c r="F1545" s="93" t="s">
        <v>189</v>
      </c>
      <c r="G1545" s="94">
        <f>IF(Calculator!$F$3&gt;0,LOOKUP(Calculator!$F$3,Tables!$R$2:R$21,Tables!$S$2:$S$21)+D1541,LOOKUP(Calculator!$F$2,Tables!$R$2:$R$21,Tables!$S$2:$S$21)+D1541)</f>
        <v>16</v>
      </c>
    </row>
    <row r="1546" spans="1:7">
      <c r="A1546" s="113" t="s">
        <v>261</v>
      </c>
      <c r="B1546" s="95">
        <f>ROUND(D1541/5,0)</f>
        <v>3</v>
      </c>
      <c r="C1546" s="113" t="s">
        <v>190</v>
      </c>
      <c r="D1546" s="75"/>
      <c r="E1546" s="75"/>
      <c r="F1546" s="113"/>
      <c r="G1546" s="75"/>
    </row>
    <row r="1547" spans="1:7">
      <c r="A1547" s="113" t="s">
        <v>191</v>
      </c>
      <c r="B1547" s="92">
        <f>IF(G1547=0,1,G1547)</f>
        <v>3</v>
      </c>
      <c r="C1547" s="113" t="s">
        <v>363</v>
      </c>
      <c r="D1547" s="75"/>
      <c r="E1547" s="75"/>
      <c r="F1547" s="93" t="s">
        <v>141</v>
      </c>
      <c r="G1547" s="94">
        <f>IF(Calculator!$F$3&gt;0,LOOKUP(Calculator!$F$3,Tables!$R$2:$R$21,Tables!$T$2:$T$21)+B1546,LOOKUP(Calculator!$F$2,Tables!$R$2:$R$21,Tables!$T$2:$T$21)+B1546)</f>
        <v>3</v>
      </c>
    </row>
    <row r="1548" spans="1:7">
      <c r="A1548" s="113" t="s">
        <v>210</v>
      </c>
      <c r="B1548" s="95" t="str">
        <f>B1535</f>
        <v>None</v>
      </c>
      <c r="C1548" s="113" t="s">
        <v>240</v>
      </c>
      <c r="D1548" s="113"/>
      <c r="E1548" s="113"/>
      <c r="F1548" s="113"/>
      <c r="G1548" s="113"/>
    </row>
    <row r="1549" spans="1:7">
      <c r="A1549" s="113"/>
      <c r="B1549" s="96"/>
      <c r="C1549" s="113"/>
      <c r="D1549" s="113"/>
      <c r="E1549" s="113"/>
      <c r="F1549" s="113"/>
      <c r="G1549" s="113"/>
    </row>
    <row r="1550" spans="1:7" ht="144" customHeight="1">
      <c r="A1550" s="114" t="s">
        <v>450</v>
      </c>
      <c r="B1550" s="112"/>
      <c r="C1550" s="112"/>
      <c r="D1550" s="112"/>
      <c r="E1550" s="112"/>
      <c r="F1550" s="113"/>
      <c r="G1550" s="113"/>
    </row>
    <row r="1551" spans="1:7">
      <c r="A1551" s="73"/>
      <c r="B1551" s="75"/>
      <c r="C1551" s="74"/>
      <c r="D1551" s="31"/>
      <c r="E1551" s="113"/>
      <c r="F1551" s="113"/>
      <c r="G1551" s="113"/>
    </row>
    <row r="1552" spans="1:7">
      <c r="A1552" s="113"/>
      <c r="B1552" s="75"/>
      <c r="C1552" s="75"/>
      <c r="D1552" s="75"/>
      <c r="E1552" s="113"/>
      <c r="F1552" s="113"/>
      <c r="G1552" s="113"/>
    </row>
    <row r="1553" spans="1:7" ht="13" thickBot="1">
      <c r="A1553" s="73"/>
      <c r="B1553" s="76"/>
      <c r="C1553" s="76"/>
      <c r="D1553" s="76"/>
      <c r="E1553" s="113"/>
      <c r="F1553" s="77"/>
      <c r="G1553" s="113"/>
    </row>
    <row r="1554" spans="1:7">
      <c r="A1554" s="78"/>
      <c r="B1554" s="79"/>
      <c r="C1554" s="79"/>
      <c r="D1554" s="80"/>
      <c r="E1554" s="113"/>
      <c r="F1554" s="31"/>
      <c r="G1554" s="113"/>
    </row>
    <row r="1555" spans="1:7">
      <c r="A1555" s="81"/>
      <c r="B1555" s="82"/>
      <c r="C1555" s="82"/>
      <c r="D1555" s="83"/>
      <c r="E1555" s="113"/>
      <c r="F1555" s="31"/>
      <c r="G1555" s="113"/>
    </row>
    <row r="1556" spans="1:7">
      <c r="A1556" s="84"/>
      <c r="B1556" s="85"/>
      <c r="C1556" s="85"/>
      <c r="D1556" s="86"/>
      <c r="E1556" s="113"/>
      <c r="F1556" s="31"/>
      <c r="G1556" s="113"/>
    </row>
    <row r="1557" spans="1:7">
      <c r="A1557" s="81"/>
      <c r="B1557" s="82"/>
      <c r="C1557" s="82"/>
      <c r="D1557" s="83"/>
      <c r="E1557" s="113"/>
      <c r="F1557" s="31"/>
      <c r="G1557" s="113"/>
    </row>
    <row r="1558" spans="1:7">
      <c r="A1558" s="84"/>
      <c r="B1558" s="85"/>
      <c r="C1558" s="85"/>
      <c r="D1558" s="86"/>
      <c r="E1558" s="113"/>
      <c r="F1558" s="31"/>
      <c r="G1558" s="113"/>
    </row>
    <row r="1559" spans="1:7">
      <c r="A1559" s="81"/>
      <c r="B1559" s="82"/>
      <c r="C1559" s="82"/>
      <c r="D1559" s="83"/>
      <c r="E1559" s="113"/>
      <c r="F1559" s="31"/>
      <c r="G1559" s="113"/>
    </row>
    <row r="1560" spans="1:7">
      <c r="A1560" s="84"/>
      <c r="B1560" s="85"/>
      <c r="C1560" s="85"/>
      <c r="D1560" s="86"/>
      <c r="E1560" s="113"/>
      <c r="F1560" s="31"/>
      <c r="G1560" s="113"/>
    </row>
    <row r="1561" spans="1:7">
      <c r="A1561" s="81"/>
      <c r="B1561" s="82"/>
      <c r="C1561" s="82"/>
      <c r="D1561" s="83"/>
      <c r="E1561" s="113"/>
      <c r="F1561" s="31"/>
      <c r="G1561" s="113"/>
    </row>
    <row r="1562" spans="1:7">
      <c r="A1562" s="84"/>
      <c r="B1562" s="85"/>
      <c r="C1562" s="85"/>
      <c r="D1562" s="87"/>
      <c r="E1562" s="113"/>
      <c r="F1562" s="113"/>
      <c r="G1562" s="113"/>
    </row>
    <row r="1563" spans="1:7">
      <c r="A1563" s="81"/>
      <c r="B1563" s="100"/>
      <c r="C1563" s="82"/>
      <c r="D1563" s="83"/>
      <c r="E1563" s="113"/>
      <c r="F1563" s="77"/>
      <c r="G1563" s="113"/>
    </row>
    <row r="1564" spans="1:7">
      <c r="A1564" s="84"/>
      <c r="B1564" s="85"/>
      <c r="C1564" s="85"/>
      <c r="D1564" s="86"/>
      <c r="E1564" s="113"/>
      <c r="F1564" s="88"/>
      <c r="G1564" s="113"/>
    </row>
    <row r="1565" spans="1:7" ht="13" thickBot="1">
      <c r="A1565" s="89"/>
      <c r="B1565" s="90"/>
      <c r="C1565" s="90"/>
      <c r="D1565" s="91"/>
      <c r="E1565" s="113"/>
      <c r="F1565" s="88"/>
      <c r="G1565" s="113"/>
    </row>
    <row r="1566" spans="1:7">
      <c r="A1566" s="73"/>
      <c r="B1566" s="76"/>
      <c r="C1566" s="76"/>
      <c r="D1566" s="76"/>
      <c r="E1566" s="113"/>
      <c r="F1566" s="88"/>
      <c r="G1566" s="113"/>
    </row>
    <row r="1567" spans="1:7">
      <c r="A1567" s="113"/>
      <c r="B1567" s="75"/>
      <c r="C1567" s="75"/>
      <c r="D1567" s="75"/>
      <c r="E1567" s="75"/>
      <c r="F1567" s="31"/>
      <c r="G1567" s="113"/>
    </row>
    <row r="1568" spans="1:7">
      <c r="A1568" s="113"/>
      <c r="B1568" s="92"/>
      <c r="C1568" s="113"/>
      <c r="D1568" s="75"/>
      <c r="E1568" s="75"/>
      <c r="F1568" s="113"/>
      <c r="G1568" s="113"/>
    </row>
    <row r="1569" spans="1:7">
      <c r="A1569" s="113"/>
      <c r="B1569" s="92"/>
      <c r="C1569" s="113"/>
      <c r="D1569" s="75"/>
      <c r="E1569" s="75"/>
      <c r="F1569" s="93"/>
      <c r="G1569" s="94"/>
    </row>
    <row r="1570" spans="1:7">
      <c r="A1570" s="113"/>
      <c r="B1570" s="92"/>
      <c r="C1570" s="113"/>
      <c r="D1570" s="75"/>
      <c r="E1570" s="75"/>
      <c r="F1570" s="93"/>
      <c r="G1570" s="94"/>
    </row>
    <row r="1571" spans="1:7">
      <c r="A1571" s="113"/>
      <c r="B1571" s="95"/>
      <c r="C1571" s="113"/>
      <c r="D1571" s="75"/>
      <c r="E1571" s="75"/>
      <c r="F1571" s="113"/>
      <c r="G1571" s="75"/>
    </row>
    <row r="1572" spans="1:7">
      <c r="A1572" s="113"/>
      <c r="B1572" s="92"/>
      <c r="C1572" s="113"/>
      <c r="D1572" s="75"/>
      <c r="E1572" s="75"/>
      <c r="F1572" s="93"/>
      <c r="G1572" s="94"/>
    </row>
    <row r="1573" spans="1:7">
      <c r="A1573" s="113"/>
      <c r="B1573" s="95"/>
      <c r="C1573" s="113"/>
      <c r="D1573" s="113"/>
      <c r="E1573" s="113"/>
      <c r="F1573" s="113"/>
      <c r="G1573" s="113"/>
    </row>
    <row r="1574" spans="1:7">
      <c r="A1574" s="113"/>
      <c r="B1574" s="96"/>
      <c r="C1574" s="113"/>
      <c r="D1574" s="113"/>
      <c r="E1574" s="113"/>
      <c r="F1574" s="113"/>
      <c r="G1574" s="113"/>
    </row>
    <row r="1575" spans="1:7">
      <c r="A1575" s="111"/>
      <c r="B1575" s="111"/>
      <c r="C1575" s="111"/>
      <c r="D1575" s="111"/>
      <c r="E1575" s="113"/>
      <c r="F1575" s="113"/>
      <c r="G1575" s="113"/>
    </row>
  </sheetData>
  <sheetCalcPr fullCalcOnLoad="1"/>
  <mergeCells count="60">
    <mergeCell ref="A50:E50"/>
    <mergeCell ref="A25:E25"/>
    <mergeCell ref="A600:E600"/>
    <mergeCell ref="A575:E575"/>
    <mergeCell ref="A550:E550"/>
    <mergeCell ref="A500:E500"/>
    <mergeCell ref="A400:E400"/>
    <mergeCell ref="A375:E375"/>
    <mergeCell ref="A350:E350"/>
    <mergeCell ref="A325:E325"/>
    <mergeCell ref="A300:E300"/>
    <mergeCell ref="A275:E275"/>
    <mergeCell ref="A250:E250"/>
    <mergeCell ref="A225:E225"/>
    <mergeCell ref="A150:E150"/>
    <mergeCell ref="A125:E125"/>
    <mergeCell ref="A100:E100"/>
    <mergeCell ref="A75:E75"/>
    <mergeCell ref="A725:E725"/>
    <mergeCell ref="A700:E700"/>
    <mergeCell ref="A675:E675"/>
    <mergeCell ref="A650:E650"/>
    <mergeCell ref="A625:E625"/>
    <mergeCell ref="A525:E525"/>
    <mergeCell ref="A175:E175"/>
    <mergeCell ref="A450:E450"/>
    <mergeCell ref="A200:E200"/>
    <mergeCell ref="A425:E425"/>
    <mergeCell ref="A1500:E1500"/>
    <mergeCell ref="A1400:E1400"/>
    <mergeCell ref="A1450:E1450"/>
    <mergeCell ref="A1225:E1225"/>
    <mergeCell ref="A1250:E1250"/>
    <mergeCell ref="A1325:E1325"/>
    <mergeCell ref="A1375:E1375"/>
    <mergeCell ref="A1425:E1425"/>
    <mergeCell ref="A825:E825"/>
    <mergeCell ref="A800:E800"/>
    <mergeCell ref="A775:E775"/>
    <mergeCell ref="A1475:E1475"/>
    <mergeCell ref="A1150:E1150"/>
    <mergeCell ref="A1175:E1175"/>
    <mergeCell ref="A1050:E1050"/>
    <mergeCell ref="A975:E975"/>
    <mergeCell ref="A1350:E1350"/>
    <mergeCell ref="A850:D850"/>
    <mergeCell ref="A475:E475"/>
    <mergeCell ref="A1100:E1100"/>
    <mergeCell ref="A1000:E1000"/>
    <mergeCell ref="A1025:E1025"/>
    <mergeCell ref="A750:E750"/>
    <mergeCell ref="A1075:E1075"/>
    <mergeCell ref="A875:E875"/>
    <mergeCell ref="A900:E900"/>
    <mergeCell ref="A1125:E1125"/>
    <mergeCell ref="A1300:E1300"/>
    <mergeCell ref="A1200:E1200"/>
    <mergeCell ref="A1275:E1275"/>
    <mergeCell ref="A925:E925"/>
    <mergeCell ref="A950:E950"/>
  </mergeCells>
  <phoneticPr fontId="1" type="noConversion"/>
  <pageMargins left="0.75" right="0.75" top="0.75" bottom="0.75" header="0.5" footer="0.5"/>
  <pageSetup fitToHeight="100" orientation="landscape" horizontalDpi="4294967292" verticalDpi="4294967292"/>
  <rowBreaks count="62" manualBreakCount="62">
    <brk id="25" max="16383" man="1"/>
    <brk id="50" max="16383" man="1"/>
    <brk id="75" max="16383" man="1" pt="1"/>
    <brk id="100" max="16383" man="1"/>
    <brk id="125" max="16383" man="1" pt="1"/>
    <brk id="150" max="16383" man="1" pt="1"/>
    <brk id="175" max="16383" man="1" pt="1"/>
    <brk id="200" max="16383" man="1" pt="1"/>
    <brk id="225" max="16383" man="1"/>
    <brk id="250" max="16383" man="1"/>
    <brk id="275" max="16383" man="1" pt="1"/>
    <brk id="300" max="16383" man="1"/>
    <brk id="325" max="16383" man="1"/>
    <brk id="350" max="16383" man="1" pt="1"/>
    <brk id="375" max="16383" man="1" pt="1"/>
    <brk id="400" max="16383" man="1" pt="1"/>
    <brk id="425" max="16383" man="1" pt="1"/>
    <brk id="450" max="16383" man="1" pt="1"/>
    <brk id="475" max="16383" man="1" pt="1"/>
    <brk id="500" max="16383" man="1" pt="1"/>
    <brk id="525" max="16383" man="1" pt="1"/>
    <brk id="550" max="16383" man="1" pt="1"/>
    <brk id="575" max="16383" man="1" pt="1"/>
    <brk id="600" max="16383" man="1"/>
    <brk id="625" max="16383" man="1" pt="1"/>
    <brk id="650" max="16383" man="1"/>
    <brk id="675" max="16383" man="1" pt="1"/>
    <brk id="700" max="16383" man="1"/>
    <brk id="725" max="16383" man="1" pt="1"/>
    <brk id="750" max="16383" man="1"/>
    <brk id="775" max="16383" man="1"/>
    <brk id="800" max="16383" man="1"/>
    <brk id="825" max="16383" man="1"/>
    <brk id="850" max="16383" man="1"/>
    <brk id="875" max="16383" man="1"/>
    <brk id="900" max="16383" man="1"/>
    <brk id="925" max="16383" man="1"/>
    <brk id="950" max="16383" man="1"/>
    <brk id="975" max="16383" man="1"/>
    <brk id="1000" max="16383" man="1"/>
    <brk id="1025" max="16383" man="1"/>
    <brk id="1050" max="16383" man="1"/>
    <brk id="1075" max="16383" man="1"/>
    <brk id="1100" max="16383" man="1"/>
    <brk id="1125" max="16383" man="1"/>
    <brk id="1150" max="16383" man="1"/>
    <brk id="1175" max="16383" man="1"/>
    <brk id="1200" max="16383" man="1"/>
    <brk id="1225" max="16383" man="1"/>
    <brk id="1250" max="16383" man="1"/>
    <brk id="1275" max="16383" man="1"/>
    <brk id="1300" max="16383" man="1"/>
    <brk id="1325" max="16383" man="1"/>
    <brk id="1350" max="16383" man="1"/>
    <brk id="1375" max="16383" man="1"/>
    <brk id="1400" max="16383" man="1"/>
    <brk id="1425" max="16383" man="1"/>
    <brk id="1450" max="16383" man="1"/>
    <brk id="1475" max="16383" man="1"/>
    <brk id="1500" max="16383" man="1"/>
    <brk id="1525" max="16383" man="1"/>
    <brk id="1550" max="16383" man="1"/>
  </rowBreaks>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2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157</v>
      </c>
      <c r="C1" s="8" t="s">
        <v>356</v>
      </c>
      <c r="D1" s="5" t="s">
        <v>180</v>
      </c>
    </row>
    <row r="2" spans="1:6" ht="12" customHeight="1">
      <c r="B2" s="7"/>
      <c r="C2" s="7"/>
      <c r="D2" s="5"/>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271</v>
      </c>
      <c r="C10" s="17" t="s">
        <v>295</v>
      </c>
      <c r="D10" s="18">
        <f>IF(B10="Full",0,IF(B10="Partial",2,IF(B10="None",5,"ERROR!")))</f>
        <v>0</v>
      </c>
      <c r="F10" s="5" t="s">
        <v>328</v>
      </c>
    </row>
    <row r="11" spans="1:6">
      <c r="A11" s="13" t="s">
        <v>267</v>
      </c>
      <c r="B11" s="14">
        <v>3000000</v>
      </c>
      <c r="C11" s="14" t="str">
        <f>IF(B11=0,"-",IF(B11="Touch","-",IF(B11=1,"Meter","Meters")))</f>
        <v>Meters</v>
      </c>
      <c r="D11" s="15">
        <f>IF(B11="Touch",1,IF(B11="Self",1,LOOKUP(B11,Tables!$G$2:$G$21,Tables!$H$2:$H$21)))</f>
        <v>15</v>
      </c>
      <c r="F11" s="5" t="s">
        <v>321</v>
      </c>
    </row>
    <row r="12" spans="1:6">
      <c r="A12" s="16" t="s">
        <v>268</v>
      </c>
      <c r="B12" s="17">
        <v>1</v>
      </c>
      <c r="C12" s="17" t="s">
        <v>322</v>
      </c>
      <c r="D12" s="19">
        <f>IF(B12="Instantaneous",1,IF(B12="Permanent",14,IF(C12="Round",LOOKUP(B12,Tables!$J$2:$J$10,Tables!$K$2:$K$10),IF(C12="Minute",LOOKUP(B12,Tables!$J$11:$J$15,Tables!K$11:K$15),IF(C12="Hour",7,LOOKUP(C12,Tables!$I$16:$I$20,Tables!$K$16:$K$20))))))</f>
        <v>2</v>
      </c>
    </row>
    <row r="13" spans="1:6">
      <c r="A13" s="13" t="s">
        <v>250</v>
      </c>
      <c r="B13" s="14" t="str">
        <f>D1</f>
        <v>Apportation</v>
      </c>
      <c r="C13" s="14" t="s">
        <v>295</v>
      </c>
      <c r="D13" s="15">
        <f>LOOKUP(B13,Tables!$N$2:$N$9,Tables!$O$2:$O$9)</f>
        <v>4</v>
      </c>
      <c r="F13" s="4" t="s">
        <v>287</v>
      </c>
    </row>
    <row r="14" spans="1:6">
      <c r="A14" s="16" t="s">
        <v>202</v>
      </c>
      <c r="B14" s="17" t="s">
        <v>486</v>
      </c>
      <c r="C14" s="17" t="s">
        <v>295</v>
      </c>
      <c r="D14" s="18">
        <f>LOOKUP(B14,Tables!$P$2:$P$5,Tables!$Q$2:$Q$5)</f>
        <v>-4</v>
      </c>
      <c r="F14" s="6" t="s">
        <v>407</v>
      </c>
    </row>
    <row r="15" spans="1:6" ht="13" thickBot="1">
      <c r="A15" s="20" t="s">
        <v>251</v>
      </c>
      <c r="B15" s="21">
        <v>0</v>
      </c>
      <c r="C15" s="21">
        <f>IF(SUM(B5:B7)&gt;0,"+"&amp;SUM(B5:B7),0)</f>
        <v>0</v>
      </c>
      <c r="D15" s="22">
        <f>B15</f>
        <v>0</v>
      </c>
      <c r="F15" s="6" t="s">
        <v>338</v>
      </c>
    </row>
    <row r="16" spans="1:6" ht="12" customHeight="1">
      <c r="A16" s="1" t="s">
        <v>222</v>
      </c>
      <c r="B16" s="23"/>
      <c r="C16" s="23"/>
      <c r="D16" s="23">
        <f>IF(SUM(D4:D15)&lt;1,1,(SUM(D4:D15)))</f>
        <v>18</v>
      </c>
      <c r="F16" s="6" t="s">
        <v>166</v>
      </c>
    </row>
    <row r="17" spans="1:7" ht="12" customHeight="1">
      <c r="B17" s="7"/>
      <c r="C17" s="7"/>
      <c r="D17" s="7"/>
      <c r="F17" s="5" t="s">
        <v>336</v>
      </c>
    </row>
    <row r="18" spans="1:7">
      <c r="A18" s="2" t="s">
        <v>221</v>
      </c>
      <c r="B18" s="24" t="str">
        <f>B15+C15&amp;"d6"</f>
        <v>0d6</v>
      </c>
      <c r="C18" s="25" t="s">
        <v>223</v>
      </c>
      <c r="D18" s="7"/>
    </row>
    <row r="19" spans="1:7">
      <c r="A19" s="2" t="s">
        <v>332</v>
      </c>
      <c r="B19" s="24">
        <f t="shared" ref="B19:B20" si="0">IF(G19=0,1,G19)</f>
        <v>18</v>
      </c>
      <c r="C19" s="25" t="s">
        <v>204</v>
      </c>
      <c r="D19" s="7"/>
      <c r="F19" s="57" t="s">
        <v>187</v>
      </c>
      <c r="G19" s="58">
        <f>IF(Calculator!$F$3&gt;0,LOOKUP(Calculator!$F$3,Tables!$R$2:R$21,Tables!$U$2:$U$21)+D16,LOOKUP(Calculator!$F$2,Tables!$R$2:$R$21,Tables!$U$2:$U$21)+D16)</f>
        <v>18</v>
      </c>
    </row>
    <row r="20" spans="1:7">
      <c r="A20" s="2" t="s">
        <v>188</v>
      </c>
      <c r="B20" s="24">
        <f t="shared" si="0"/>
        <v>18</v>
      </c>
      <c r="C20" s="25" t="s">
        <v>365</v>
      </c>
      <c r="D20" s="7"/>
      <c r="E20" s="7"/>
      <c r="F20" s="57" t="s">
        <v>189</v>
      </c>
      <c r="G20" s="58">
        <f>IF(Calculator!$F$3&gt;0,LOOKUP(Calculator!$F$3,Tables!$R$2:R$21,Tables!$S$2:$S$21)+D16,LOOKUP(Calculator!$F$2,Tables!$R$2:$R$21,Tables!$S$2:$S$21)+D16)</f>
        <v>18</v>
      </c>
    </row>
    <row r="21" spans="1:7">
      <c r="A21" s="2" t="s">
        <v>261</v>
      </c>
      <c r="B21" s="26">
        <f>ROUND(D16/5,0)</f>
        <v>4</v>
      </c>
      <c r="C21" s="25" t="s">
        <v>190</v>
      </c>
      <c r="D21" s="7"/>
      <c r="E21" s="7"/>
      <c r="G21" s="7"/>
    </row>
    <row r="22" spans="1:7">
      <c r="A22" s="2" t="s">
        <v>191</v>
      </c>
      <c r="B22" s="24">
        <f>IF(G22=0,1,G22)</f>
        <v>4</v>
      </c>
      <c r="C22" s="25" t="s">
        <v>363</v>
      </c>
      <c r="D22" s="7"/>
      <c r="F22" s="57" t="s">
        <v>141</v>
      </c>
      <c r="G22" s="58">
        <f>IF(Calculator!$F$3&gt;0,LOOKUP(Calculator!$F$3,Tables!$R$2:$R$21,Tables!$T$2:$T$21)+B21,LOOKUP(Calculator!$F$2,Tables!$R$2:$R$21,Tables!$T$2:$T$21)+B21)</f>
        <v>4</v>
      </c>
    </row>
    <row r="23" spans="1:7">
      <c r="A23" s="2" t="s">
        <v>210</v>
      </c>
      <c r="B23" s="26" t="str">
        <f>B10</f>
        <v>Full</v>
      </c>
      <c r="C23" s="25" t="s">
        <v>240</v>
      </c>
    </row>
    <row r="24" spans="1:7">
      <c r="B24" s="27"/>
      <c r="C24" s="25"/>
    </row>
    <row r="25" spans="1:7" ht="144" customHeight="1">
      <c r="A25" s="119" t="s">
        <v>11</v>
      </c>
      <c r="B25" s="116"/>
      <c r="C25" s="116"/>
      <c r="D25" s="116"/>
      <c r="E25" s="120"/>
    </row>
    <row r="26" spans="1:7">
      <c r="A26" s="1" t="s">
        <v>382</v>
      </c>
      <c r="B26" s="5" t="s">
        <v>477</v>
      </c>
      <c r="C26" s="8" t="s">
        <v>356</v>
      </c>
      <c r="D26" s="5" t="s">
        <v>180</v>
      </c>
    </row>
    <row r="27" spans="1:7" ht="12" customHeight="1">
      <c r="B27" s="7"/>
      <c r="C27" s="7"/>
      <c r="D27" s="7"/>
    </row>
    <row r="28" spans="1:7" ht="13" thickBot="1">
      <c r="A28" s="4" t="s">
        <v>358</v>
      </c>
      <c r="B28" s="9" t="s">
        <v>359</v>
      </c>
      <c r="C28" s="9" t="s">
        <v>205</v>
      </c>
      <c r="D28" s="9"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v>1000</v>
      </c>
      <c r="C36" s="14" t="str">
        <f>IF(B36=0,"-",IF(B36="Touch","-",IF(B36=1,"Meter","Meters")))</f>
        <v>Meters</v>
      </c>
      <c r="D36" s="15">
        <f>IF(B36="Touch",1,IF(B36="Self",1,LOOKUP(B36,Tables!$G$2:$G$21,Tables!$H$2:$H$21)))</f>
        <v>7</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Apportation</v>
      </c>
      <c r="C38" s="14" t="s">
        <v>295</v>
      </c>
      <c r="D38" s="15">
        <f>LOOKUP(B38,Tables!$N$2:$N$9,Tables!$O$2:$O$9)</f>
        <v>4</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4" t="s">
        <v>222</v>
      </c>
      <c r="B41" s="9"/>
      <c r="C41" s="9"/>
      <c r="D41" s="23">
        <f>IF(SUM(D29:D40)&lt;1,1,(SUM(D29:D40)))</f>
        <v>16</v>
      </c>
      <c r="F41" s="6" t="s">
        <v>166</v>
      </c>
    </row>
    <row r="42" spans="1:7" ht="12" customHeight="1">
      <c r="B42" s="7"/>
      <c r="C42" s="7"/>
      <c r="D42" s="7"/>
      <c r="E42" s="7"/>
      <c r="F42" s="5" t="s">
        <v>336</v>
      </c>
    </row>
    <row r="43" spans="1:7">
      <c r="A43" s="2" t="s">
        <v>221</v>
      </c>
      <c r="B43" s="24" t="str">
        <f>B40+C40&amp;"d6"</f>
        <v>0d6</v>
      </c>
      <c r="C43" s="25" t="s">
        <v>223</v>
      </c>
      <c r="D43" s="7"/>
      <c r="E43" s="7"/>
      <c r="G43" s="7"/>
    </row>
    <row r="44" spans="1:7">
      <c r="A44" s="2" t="s">
        <v>332</v>
      </c>
      <c r="B44" s="24">
        <f t="shared" ref="B44:B45" si="1">IF(G44=0,1,G44)</f>
        <v>16</v>
      </c>
      <c r="C44" s="25" t="s">
        <v>204</v>
      </c>
      <c r="D44" s="7"/>
      <c r="E44" s="7"/>
      <c r="F44" s="57" t="s">
        <v>187</v>
      </c>
      <c r="G44" s="58">
        <f>IF(Calculator!$F$3&gt;0,LOOKUP(Calculator!$F$3,Tables!$R$2:R$21,Tables!$U$2:$U$21)+D41,LOOKUP(Calculator!$F$2,Tables!$R$2:$R$21,Tables!$U$2:$U$21)+D41)</f>
        <v>16</v>
      </c>
    </row>
    <row r="45" spans="1:7">
      <c r="A45" s="2" t="s">
        <v>188</v>
      </c>
      <c r="B45" s="24">
        <f t="shared" si="1"/>
        <v>16</v>
      </c>
      <c r="C45" s="25" t="s">
        <v>365</v>
      </c>
      <c r="D45" s="7"/>
      <c r="E45" s="7"/>
      <c r="F45" s="57" t="s">
        <v>189</v>
      </c>
      <c r="G45" s="58">
        <f>IF(Calculator!$F$3&gt;0,LOOKUP(Calculator!$F$3,Tables!$R$2:R$21,Tables!$S$2:$S$21)+D41,LOOKUP(Calculator!$F$2,Tables!$R$2:$R$21,Tables!$S$2:$S$21)+D41)</f>
        <v>16</v>
      </c>
    </row>
    <row r="46" spans="1:7">
      <c r="A46" s="2" t="s">
        <v>261</v>
      </c>
      <c r="B46" s="26">
        <f>ROUND(D41/5,0)</f>
        <v>3</v>
      </c>
      <c r="C46" s="25" t="s">
        <v>190</v>
      </c>
      <c r="D46" s="7"/>
      <c r="E46" s="7"/>
      <c r="G46" s="7"/>
    </row>
    <row r="47" spans="1:7">
      <c r="A47" s="2" t="s">
        <v>191</v>
      </c>
      <c r="B47" s="24">
        <f>IF(G47=0,1,G47)</f>
        <v>3</v>
      </c>
      <c r="C47" s="25" t="s">
        <v>363</v>
      </c>
      <c r="D47" s="7"/>
      <c r="E47" s="7"/>
      <c r="F47" s="57" t="s">
        <v>141</v>
      </c>
      <c r="G47" s="58">
        <f>IF(Calculator!$F$3&gt;0,LOOKUP(Calculator!$F$3,Tables!$R$2:$R$21,Tables!$T$2:$T$21)+B46,LOOKUP(Calculator!$F$2,Tables!$R$2:$R$21,Tables!$T$2:$T$21)+B46)</f>
        <v>3</v>
      </c>
    </row>
    <row r="48" spans="1:7">
      <c r="A48" s="2" t="s">
        <v>210</v>
      </c>
      <c r="B48" s="26" t="str">
        <f>B35</f>
        <v>None</v>
      </c>
      <c r="C48" s="25" t="s">
        <v>240</v>
      </c>
      <c r="D48" s="7"/>
      <c r="E48" s="7"/>
      <c r="F48" s="7"/>
      <c r="G48" s="7"/>
    </row>
    <row r="49" spans="1:7">
      <c r="B49" s="27"/>
      <c r="C49" s="25"/>
      <c r="D49" s="7"/>
      <c r="E49" s="7"/>
      <c r="F49" s="7"/>
      <c r="G49" s="7"/>
    </row>
    <row r="50" spans="1:7" ht="144" customHeight="1">
      <c r="A50" s="119" t="s">
        <v>482</v>
      </c>
      <c r="B50" s="116"/>
      <c r="C50" s="116"/>
      <c r="D50" s="116"/>
      <c r="E50" s="120"/>
    </row>
    <row r="51" spans="1:7">
      <c r="A51" s="1" t="s">
        <v>483</v>
      </c>
      <c r="B51" s="2" t="s">
        <v>155</v>
      </c>
      <c r="C51" s="8" t="s">
        <v>356</v>
      </c>
      <c r="D51" s="5" t="s">
        <v>180</v>
      </c>
    </row>
    <row r="52" spans="1:7">
      <c r="B52" s="7"/>
      <c r="C52" s="7"/>
      <c r="D52" s="7"/>
    </row>
    <row r="53" spans="1:7" ht="13" thickBot="1">
      <c r="A53" s="1" t="s">
        <v>358</v>
      </c>
      <c r="B53" s="23" t="s">
        <v>359</v>
      </c>
      <c r="C53" s="23" t="s">
        <v>205</v>
      </c>
      <c r="D53" s="23" t="s">
        <v>316</v>
      </c>
      <c r="F53" s="4" t="s">
        <v>317</v>
      </c>
    </row>
    <row r="54" spans="1:7">
      <c r="A54" s="10" t="s">
        <v>357</v>
      </c>
      <c r="B54" s="11" t="s">
        <v>206</v>
      </c>
      <c r="C54" s="11" t="s">
        <v>295</v>
      </c>
      <c r="D54" s="12">
        <f>IF(B54=0,0,LOOKUP(B54,Tables!A$2:A$4,Tables!B$2:B$4))</f>
        <v>0</v>
      </c>
      <c r="F54" s="5" t="s">
        <v>180</v>
      </c>
    </row>
    <row r="55" spans="1:7">
      <c r="A55" s="13" t="s">
        <v>294</v>
      </c>
      <c r="B55" s="14">
        <v>0</v>
      </c>
      <c r="C55" s="14" t="s">
        <v>212</v>
      </c>
      <c r="D55" s="15">
        <f>IF(B55=0,0,-1)</f>
        <v>0</v>
      </c>
      <c r="F55" s="5" t="s">
        <v>298</v>
      </c>
    </row>
    <row r="56" spans="1:7">
      <c r="A56" s="16" t="s">
        <v>296</v>
      </c>
      <c r="B56" s="17">
        <v>0</v>
      </c>
      <c r="C56" s="17" t="s">
        <v>295</v>
      </c>
      <c r="D56" s="18">
        <f>IF(B56=0,0,-1)</f>
        <v>0</v>
      </c>
      <c r="F56" s="5" t="s">
        <v>286</v>
      </c>
    </row>
    <row r="57" spans="1:7">
      <c r="A57" s="13" t="s">
        <v>297</v>
      </c>
      <c r="B57" s="14">
        <v>0</v>
      </c>
      <c r="C57" s="14" t="s">
        <v>295</v>
      </c>
      <c r="D57" s="15">
        <f>IF(B57=0,0,-1)</f>
        <v>0</v>
      </c>
      <c r="F57" s="5" t="s">
        <v>299</v>
      </c>
    </row>
    <row r="58" spans="1:7">
      <c r="A58" s="16" t="s">
        <v>219</v>
      </c>
      <c r="B58" s="17">
        <v>0</v>
      </c>
      <c r="C58" s="17" t="s">
        <v>295</v>
      </c>
      <c r="D58" s="18">
        <f>IF(B58=0,0,LOOKUP(B58,Tables!$C$2:$C$21,Tables!$D$2:$D$21))</f>
        <v>0</v>
      </c>
      <c r="F58" s="5" t="s">
        <v>300</v>
      </c>
    </row>
    <row r="59" spans="1:7">
      <c r="A59" s="13" t="s">
        <v>266</v>
      </c>
      <c r="B59" s="14">
        <v>5</v>
      </c>
      <c r="C59" s="14" t="str">
        <f>IF(B59=0,"-",IF(B59=1,"Meter Radius","Meters Radius"))</f>
        <v>Meters Radius</v>
      </c>
      <c r="D59" s="15">
        <f>IF(B59=0,0,IF(B58=0,LOOKUP(B59,Tables!E$2:E$21,Tables!F$2:F$21),"Cannot have both"))</f>
        <v>3</v>
      </c>
      <c r="F59" s="5" t="s">
        <v>177</v>
      </c>
    </row>
    <row r="60" spans="1:7">
      <c r="A60" s="16" t="s">
        <v>269</v>
      </c>
      <c r="B60" s="17" t="s">
        <v>273</v>
      </c>
      <c r="C60" s="17" t="s">
        <v>295</v>
      </c>
      <c r="D60" s="18">
        <f>IF(B60="Full",0,IF(B60="Partial",2,IF(B60="None",5,"ERROR!")))</f>
        <v>5</v>
      </c>
      <c r="F60" s="5" t="s">
        <v>329</v>
      </c>
    </row>
    <row r="61" spans="1:7">
      <c r="A61" s="13" t="s">
        <v>267</v>
      </c>
      <c r="B61" s="14">
        <v>10</v>
      </c>
      <c r="C61" s="14" t="str">
        <f>IF(B61=0,"-",IF(B61="Touch","-",IF(B61=1,"Meter","Meters")))</f>
        <v>Meters</v>
      </c>
      <c r="D61" s="15">
        <f>IF(B61="Touch",1,IF(B61="Self",1,LOOKUP(B61,Tables!$G$2:$G$21,Tables!$H$2:$H$21)))</f>
        <v>3</v>
      </c>
      <c r="F61" s="5" t="s">
        <v>321</v>
      </c>
    </row>
    <row r="62" spans="1:7">
      <c r="A62" s="16" t="s">
        <v>268</v>
      </c>
      <c r="B62" s="17">
        <v>10</v>
      </c>
      <c r="C62" s="17" t="s">
        <v>323</v>
      </c>
      <c r="D62" s="19">
        <f>IF(B62="Instantaneous",1,IF(B62="Permanent",14,IF(C62="Round",LOOKUP(B62,Tables!$J$2:$J$10,Tables!$K$2:$K$10),IF(C62="Minute",LOOKUP(B62,Tables!$J$11:$J$15,Tables!K$11:K$15),IF(C62="Hour",7,LOOKUP(C62,Tables!$I$16:$I$20,Tables!$K$16:$K$20))))))</f>
        <v>4</v>
      </c>
    </row>
    <row r="63" spans="1:7">
      <c r="A63" s="13" t="s">
        <v>250</v>
      </c>
      <c r="B63" s="14" t="str">
        <f>D51</f>
        <v>Apportation</v>
      </c>
      <c r="C63" s="14" t="s">
        <v>295</v>
      </c>
      <c r="D63" s="15">
        <f>LOOKUP(B63,Tables!$N$2:$N$9,Tables!$O$2:$O$9)</f>
        <v>4</v>
      </c>
      <c r="F63" s="4" t="s">
        <v>287</v>
      </c>
    </row>
    <row r="64" spans="1:7">
      <c r="A64" s="16" t="s">
        <v>202</v>
      </c>
      <c r="B64" s="17" t="s">
        <v>407</v>
      </c>
      <c r="C64" s="17" t="s">
        <v>295</v>
      </c>
      <c r="D64" s="18">
        <f>LOOKUP(B64,Tables!$P$2:$P$5,Tables!$Q$2:$Q$5)</f>
        <v>-4</v>
      </c>
      <c r="F64" s="6" t="s">
        <v>407</v>
      </c>
    </row>
    <row r="65" spans="1:7" ht="13" thickBot="1">
      <c r="A65" s="20" t="s">
        <v>251</v>
      </c>
      <c r="B65" s="21">
        <v>5</v>
      </c>
      <c r="C65" s="21">
        <f>IF(SUM(B55:B57)&gt;0,"+"&amp;SUM(B55:B57),0)</f>
        <v>0</v>
      </c>
      <c r="D65" s="22">
        <f>B65</f>
        <v>5</v>
      </c>
      <c r="F65" s="6" t="s">
        <v>338</v>
      </c>
    </row>
    <row r="66" spans="1:7">
      <c r="A66" s="1" t="s">
        <v>222</v>
      </c>
      <c r="B66" s="23"/>
      <c r="C66" s="23"/>
      <c r="D66" s="23">
        <f>IF(SUM(D54:D65)&lt;1,1,(SUM(D54:D65)))</f>
        <v>20</v>
      </c>
      <c r="F66" s="6" t="s">
        <v>166</v>
      </c>
    </row>
    <row r="67" spans="1:7" ht="12" customHeight="1">
      <c r="B67" s="7"/>
      <c r="C67" s="7"/>
      <c r="D67" s="7"/>
      <c r="F67" s="5" t="s">
        <v>336</v>
      </c>
    </row>
    <row r="68" spans="1:7">
      <c r="A68" s="2" t="s">
        <v>221</v>
      </c>
      <c r="B68" s="24" t="str">
        <f>B65+C65&amp;"d6"</f>
        <v>5d6</v>
      </c>
      <c r="C68" s="25" t="s">
        <v>223</v>
      </c>
      <c r="D68" s="7"/>
    </row>
    <row r="69" spans="1:7">
      <c r="A69" s="2" t="s">
        <v>332</v>
      </c>
      <c r="B69" s="24">
        <f t="shared" ref="B69:B70" si="2">IF(G69=0,1,G69)</f>
        <v>20</v>
      </c>
      <c r="C69" s="25" t="s">
        <v>204</v>
      </c>
      <c r="D69" s="7"/>
      <c r="F69" s="57" t="s">
        <v>187</v>
      </c>
      <c r="G69" s="58">
        <f>IF(Calculator!$F$3&gt;0,LOOKUP(Calculator!$F$3,Tables!$R$2:R$21,Tables!$U$2:$U$21)+D66,LOOKUP(Calculator!$F$2,Tables!$R$2:$R$21,Tables!$U$2:$U$21)+D66)</f>
        <v>20</v>
      </c>
    </row>
    <row r="70" spans="1:7">
      <c r="A70" s="2" t="s">
        <v>188</v>
      </c>
      <c r="B70" s="24">
        <f t="shared" si="2"/>
        <v>20</v>
      </c>
      <c r="C70" s="25" t="s">
        <v>365</v>
      </c>
      <c r="D70" s="7"/>
      <c r="E70" s="7"/>
      <c r="F70" s="57" t="s">
        <v>189</v>
      </c>
      <c r="G70" s="58">
        <f>IF(Calculator!$F$3&gt;0,LOOKUP(Calculator!$F$3,Tables!$R$2:R$21,Tables!$S$2:$S$21)+D66,LOOKUP(Calculator!$F$2,Tables!$R$2:$R$21,Tables!$S$2:$S$21)+D66)</f>
        <v>20</v>
      </c>
    </row>
    <row r="71" spans="1:7">
      <c r="A71" s="2" t="s">
        <v>261</v>
      </c>
      <c r="B71" s="26">
        <f>ROUND(D66/5,0)</f>
        <v>4</v>
      </c>
      <c r="C71" s="25" t="s">
        <v>190</v>
      </c>
      <c r="D71" s="7"/>
      <c r="E71" s="7"/>
      <c r="G71" s="7"/>
    </row>
    <row r="72" spans="1:7">
      <c r="A72" s="2" t="s">
        <v>191</v>
      </c>
      <c r="B72" s="24">
        <f>IF(G72=0,1,G72)</f>
        <v>4</v>
      </c>
      <c r="C72" s="25" t="s">
        <v>363</v>
      </c>
      <c r="D72" s="7"/>
      <c r="F72" s="57" t="s">
        <v>141</v>
      </c>
      <c r="G72" s="58">
        <f>IF(Calculator!$F$3&gt;0,LOOKUP(Calculator!$F$3,Tables!$R$2:$R$21,Tables!$T$2:$T$21)+B71,LOOKUP(Calculator!$F$2,Tables!$R$2:$R$21,Tables!$T$2:$T$21)+B71)</f>
        <v>4</v>
      </c>
    </row>
    <row r="73" spans="1:7">
      <c r="A73" s="2" t="s">
        <v>210</v>
      </c>
      <c r="B73" s="26" t="str">
        <f>B60</f>
        <v>None</v>
      </c>
      <c r="C73" s="25" t="s">
        <v>240</v>
      </c>
    </row>
    <row r="74" spans="1:7">
      <c r="B74" s="27"/>
      <c r="C74" s="25"/>
    </row>
    <row r="75" spans="1:7" ht="144" customHeight="1">
      <c r="A75" s="119" t="s">
        <v>520</v>
      </c>
      <c r="B75" s="116"/>
      <c r="C75" s="116"/>
      <c r="D75" s="116"/>
      <c r="E75" s="120"/>
    </row>
    <row r="76" spans="1:7">
      <c r="A76" s="1" t="s">
        <v>382</v>
      </c>
      <c r="B76" s="5" t="s">
        <v>385</v>
      </c>
      <c r="C76" s="8" t="s">
        <v>356</v>
      </c>
      <c r="D76" s="5" t="s">
        <v>180</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v>50</v>
      </c>
      <c r="C86" s="14" t="str">
        <f>IF(B86=0,"-",IF(B86="Touch","-",IF(B86=1,"Meter","Meters")))</f>
        <v>Meters</v>
      </c>
      <c r="D86" s="15">
        <f>IF(B86="Touch",1,IF(B86="Self",1,LOOKUP(B86,Tables!$G$2:$G$21,Tables!$H$2:$H$21)))</f>
        <v>4</v>
      </c>
      <c r="F86" s="5" t="s">
        <v>321</v>
      </c>
    </row>
    <row r="87" spans="1:7">
      <c r="A87" s="16" t="s">
        <v>268</v>
      </c>
      <c r="B87" s="17" t="s">
        <v>281</v>
      </c>
      <c r="C87" s="17"/>
      <c r="D87" s="19">
        <f>IF(B87="Instantaneous",1,IF(B87="Permanent",14,IF(C87="Round",LOOKUP(B87,Tables!$J$2:$J$10,Tables!$K$2:$K$10),IF(C87="Minute",LOOKUP(B87,Tables!$J$11:$J$15,Tables!K$11:K$15),IF(C87="Hour",7,LOOKUP(C87,Tables!$I$16:$I$20,Tables!$K$16:$K$20))))))</f>
        <v>1</v>
      </c>
    </row>
    <row r="88" spans="1:7">
      <c r="A88" s="13" t="s">
        <v>250</v>
      </c>
      <c r="B88" s="14" t="str">
        <f>D76</f>
        <v>Apportation</v>
      </c>
      <c r="C88" s="14" t="s">
        <v>295</v>
      </c>
      <c r="D88" s="15">
        <f>LOOKUP(B88,Tables!$N$2:$N$9,Tables!$O$2:$O$9)</f>
        <v>4</v>
      </c>
      <c r="F88" s="4" t="s">
        <v>287</v>
      </c>
    </row>
    <row r="89" spans="1:7">
      <c r="A89" s="16" t="s">
        <v>202</v>
      </c>
      <c r="B89" s="17" t="s">
        <v>407</v>
      </c>
      <c r="C89" s="17" t="s">
        <v>295</v>
      </c>
      <c r="D89" s="18">
        <f>LOOKUP(B89,Tables!$P$2:$P$5,Tables!$Q$2:$Q$5)</f>
        <v>-4</v>
      </c>
      <c r="F89" s="6" t="s">
        <v>407</v>
      </c>
    </row>
    <row r="90" spans="1:7" ht="13" thickBot="1">
      <c r="A90" s="20" t="s">
        <v>251</v>
      </c>
      <c r="B90" s="21">
        <v>3</v>
      </c>
      <c r="C90" s="21">
        <f>IF(SUM(B80:B82)&gt;0,"+"&amp;SUM(B80:B82),0)</f>
        <v>0</v>
      </c>
      <c r="D90" s="22">
        <f>B90</f>
        <v>3</v>
      </c>
      <c r="F90" s="6" t="s">
        <v>338</v>
      </c>
    </row>
    <row r="91" spans="1:7">
      <c r="A91" s="1" t="s">
        <v>222</v>
      </c>
      <c r="B91" s="23"/>
      <c r="C91" s="23"/>
      <c r="D91" s="23">
        <f>IF(SUM(D79:D90)&lt;1,1,(SUM(D79:D90)))</f>
        <v>14</v>
      </c>
      <c r="F91" s="6" t="s">
        <v>166</v>
      </c>
    </row>
    <row r="92" spans="1:7" ht="12" customHeight="1">
      <c r="B92" s="7"/>
      <c r="C92" s="7"/>
      <c r="D92" s="7"/>
      <c r="F92" s="5" t="s">
        <v>336</v>
      </c>
    </row>
    <row r="93" spans="1:7">
      <c r="A93" s="2" t="s">
        <v>221</v>
      </c>
      <c r="B93" s="24" t="str">
        <f>B90+C90&amp;"d6"</f>
        <v>3d6</v>
      </c>
      <c r="C93" s="25" t="s">
        <v>223</v>
      </c>
      <c r="D93" s="7"/>
    </row>
    <row r="94" spans="1:7">
      <c r="A94" s="2" t="s">
        <v>332</v>
      </c>
      <c r="B94" s="24">
        <f t="shared" ref="B94:B95" si="3">IF(G94=0,1,G94)</f>
        <v>14</v>
      </c>
      <c r="C94" s="25" t="s">
        <v>204</v>
      </c>
      <c r="D94" s="7"/>
      <c r="F94" s="57" t="s">
        <v>187</v>
      </c>
      <c r="G94" s="58">
        <f>IF(Calculator!$F$3&gt;0,LOOKUP(Calculator!$F$3,Tables!$R$2:R$21,Tables!$U$2:$U$21)+D91,LOOKUP(Calculator!$F$2,Tables!$R$2:$R$21,Tables!$U$2:$U$21)+D91)</f>
        <v>14</v>
      </c>
    </row>
    <row r="95" spans="1:7">
      <c r="A95" s="2" t="s">
        <v>188</v>
      </c>
      <c r="B95" s="24">
        <f t="shared" si="3"/>
        <v>14</v>
      </c>
      <c r="C95" s="25" t="s">
        <v>365</v>
      </c>
      <c r="D95" s="7"/>
      <c r="E95" s="7"/>
      <c r="F95" s="57" t="s">
        <v>189</v>
      </c>
      <c r="G95" s="58">
        <f>IF(Calculator!$F$3&gt;0,LOOKUP(Calculator!$F$3,Tables!$R$2:R$21,Tables!$S$2:$S$21)+D91,LOOKUP(Calculator!$F$2,Tables!$R$2:$R$21,Tables!$S$2:$S$21)+D91)</f>
        <v>14</v>
      </c>
    </row>
    <row r="96" spans="1:7">
      <c r="A96" s="2" t="s">
        <v>261</v>
      </c>
      <c r="B96" s="26">
        <f>ROUND(D91/5,0)</f>
        <v>3</v>
      </c>
      <c r="C96" s="25" t="s">
        <v>190</v>
      </c>
      <c r="D96" s="7"/>
      <c r="E96" s="7"/>
      <c r="G96" s="7"/>
    </row>
    <row r="97" spans="1:7">
      <c r="A97" s="2" t="s">
        <v>191</v>
      </c>
      <c r="B97" s="24">
        <f>IF(G97=0,1,G97)</f>
        <v>3</v>
      </c>
      <c r="C97" s="25" t="s">
        <v>363</v>
      </c>
      <c r="D97" s="7"/>
      <c r="F97" s="57" t="s">
        <v>141</v>
      </c>
      <c r="G97" s="58">
        <f>IF(Calculator!$F$3&gt;0,LOOKUP(Calculator!$F$3,Tables!$R$2:$R$21,Tables!$T$2:$T$21)+B96,LOOKUP(Calculator!$F$2,Tables!$R$2:$R$21,Tables!$T$2:$T$21)+B96)</f>
        <v>3</v>
      </c>
    </row>
    <row r="98" spans="1:7">
      <c r="A98" s="2" t="s">
        <v>210</v>
      </c>
      <c r="B98" s="26" t="str">
        <f>B85</f>
        <v>None</v>
      </c>
      <c r="C98" s="25" t="s">
        <v>240</v>
      </c>
    </row>
    <row r="99" spans="1:7">
      <c r="B99" s="27"/>
      <c r="C99" s="25"/>
    </row>
    <row r="100" spans="1:7" ht="144" customHeight="1">
      <c r="A100" s="119" t="s">
        <v>418</v>
      </c>
      <c r="B100" s="116"/>
      <c r="C100" s="116"/>
      <c r="D100" s="116"/>
      <c r="E100" s="120"/>
    </row>
    <row r="101" spans="1:7">
      <c r="A101" s="1" t="s">
        <v>382</v>
      </c>
      <c r="B101" s="2" t="s">
        <v>158</v>
      </c>
      <c r="C101" s="8" t="s">
        <v>356</v>
      </c>
      <c r="D101" s="5" t="s">
        <v>180</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271</v>
      </c>
      <c r="C110" s="17" t="s">
        <v>295</v>
      </c>
      <c r="D110" s="18">
        <f>IF(B110="Full",0,IF(B110="Partial",2,IF(B110="None",5,"ERROR!")))</f>
        <v>0</v>
      </c>
      <c r="F110" s="5" t="s">
        <v>328</v>
      </c>
    </row>
    <row r="111" spans="1:7">
      <c r="A111" s="13" t="s">
        <v>267</v>
      </c>
      <c r="B111" s="14">
        <v>10</v>
      </c>
      <c r="C111" s="14" t="str">
        <f>IF(B111=0,"-",IF(B111="Touch","-",IF(B111=1,"Meter","Meters")))</f>
        <v>Meters</v>
      </c>
      <c r="D111" s="15">
        <f>IF(B111="Touch",1,IF(B111="Self",1,LOOKUP(B111,Tables!$G$2:$G$21,Tables!$H$2:$H$21)))</f>
        <v>3</v>
      </c>
      <c r="F111" s="5" t="s">
        <v>321</v>
      </c>
    </row>
    <row r="112" spans="1:7">
      <c r="A112" s="16" t="s">
        <v>268</v>
      </c>
      <c r="B112" s="17">
        <v>30</v>
      </c>
      <c r="C112" s="17" t="s">
        <v>322</v>
      </c>
      <c r="D112" s="19">
        <f>IF(B112="Instantaneous",1,IF(B112="Permanent",14,IF(C112="Round",LOOKUP(B112,Tables!$J$2:$J$10,Tables!$K$2:$K$10),IF(C112="Minute",LOOKUP(B112,Tables!$J$11:$J$15,Tables!K$11:K$15),IF(C112="Hour",7,LOOKUP(C112,Tables!$I$16:$I$20,Tables!$K$16:$K$20))))))</f>
        <v>3</v>
      </c>
    </row>
    <row r="113" spans="1:7">
      <c r="A113" s="13" t="s">
        <v>250</v>
      </c>
      <c r="B113" s="14" t="str">
        <f>D101</f>
        <v>Apportation</v>
      </c>
      <c r="C113" s="14" t="s">
        <v>295</v>
      </c>
      <c r="D113" s="15">
        <f>LOOKUP(B113,Tables!$N$2:$N$9,Tables!$O$2:$O$9)</f>
        <v>4</v>
      </c>
      <c r="F113" s="4" t="s">
        <v>287</v>
      </c>
    </row>
    <row r="114" spans="1:7">
      <c r="A114" s="16" t="s">
        <v>202</v>
      </c>
      <c r="B114" s="17" t="s">
        <v>407</v>
      </c>
      <c r="C114" s="17" t="s">
        <v>295</v>
      </c>
      <c r="D114" s="18">
        <f>LOOKUP(B114,Tables!$P$2:$P$5,Tables!$Q$2:$Q$5)</f>
        <v>-4</v>
      </c>
      <c r="F114" s="6" t="s">
        <v>407</v>
      </c>
    </row>
    <row r="115" spans="1:7" ht="13" thickBot="1">
      <c r="A115" s="20" t="s">
        <v>251</v>
      </c>
      <c r="B115" s="21">
        <v>6</v>
      </c>
      <c r="C115" s="21">
        <f>IF(SUM(B105:B107)&gt;0,"+"&amp;SUM(B105:B107),0)</f>
        <v>0</v>
      </c>
      <c r="D115" s="22">
        <f>B115</f>
        <v>6</v>
      </c>
      <c r="F115" s="6" t="s">
        <v>338</v>
      </c>
    </row>
    <row r="116" spans="1:7">
      <c r="A116" s="1" t="s">
        <v>222</v>
      </c>
      <c r="B116" s="23"/>
      <c r="C116" s="23"/>
      <c r="D116" s="23">
        <f>IF(SUM(D104:D115)&lt;1,1,(SUM(D104:D115)))</f>
        <v>13</v>
      </c>
      <c r="F116" s="6" t="s">
        <v>166</v>
      </c>
    </row>
    <row r="117" spans="1:7" ht="12" customHeight="1">
      <c r="B117" s="7"/>
      <c r="C117" s="7"/>
      <c r="D117" s="7"/>
      <c r="F117" s="5" t="s">
        <v>336</v>
      </c>
    </row>
    <row r="118" spans="1:7">
      <c r="A118" s="2" t="s">
        <v>221</v>
      </c>
      <c r="B118" s="24" t="str">
        <f>B115+C115&amp;"d6"</f>
        <v>6d6</v>
      </c>
      <c r="C118" s="25" t="s">
        <v>223</v>
      </c>
      <c r="D118" s="7"/>
    </row>
    <row r="119" spans="1:7">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7">
      <c r="A120" s="2" t="s">
        <v>188</v>
      </c>
      <c r="B120" s="24">
        <f t="shared" si="4"/>
        <v>13</v>
      </c>
      <c r="C120" s="25" t="s">
        <v>365</v>
      </c>
      <c r="D120" s="7"/>
      <c r="E120" s="7"/>
      <c r="F120" s="57" t="s">
        <v>189</v>
      </c>
      <c r="G120" s="58">
        <f>IF(Calculator!$F$3&gt;0,LOOKUP(Calculator!$F$3,Tables!$R$2:R$21,Tables!$S$2:$S$21)+D116,LOOKUP(Calculator!$F$2,Tables!$R$2:$R$21,Tables!$S$2:$S$21)+D116)</f>
        <v>13</v>
      </c>
    </row>
    <row r="121" spans="1:7">
      <c r="A121" s="2" t="s">
        <v>261</v>
      </c>
      <c r="B121" s="26">
        <f>ROUND(D116/5,0)</f>
        <v>3</v>
      </c>
      <c r="C121" s="25" t="s">
        <v>190</v>
      </c>
      <c r="D121" s="7"/>
      <c r="E121" s="7"/>
      <c r="G121" s="7"/>
    </row>
    <row r="122" spans="1:7">
      <c r="A122" s="2" t="s">
        <v>191</v>
      </c>
      <c r="B122" s="24">
        <f>IF(G122=0,1,G122)</f>
        <v>3</v>
      </c>
      <c r="C122" s="25" t="s">
        <v>363</v>
      </c>
      <c r="D122" s="7"/>
      <c r="F122" s="57" t="s">
        <v>141</v>
      </c>
      <c r="G122" s="58">
        <f>IF(Calculator!$F$3&gt;0,LOOKUP(Calculator!$F$3,Tables!$R$2:$R$21,Tables!$T$2:$T$21)+B121,LOOKUP(Calculator!$F$2,Tables!$R$2:$R$21,Tables!$T$2:$T$21)+B121)</f>
        <v>3</v>
      </c>
    </row>
    <row r="123" spans="1:7">
      <c r="A123" s="2" t="s">
        <v>210</v>
      </c>
      <c r="B123" s="26" t="str">
        <f>B110</f>
        <v>Full</v>
      </c>
      <c r="C123" s="25" t="s">
        <v>240</v>
      </c>
    </row>
    <row r="124" spans="1:7">
      <c r="B124" s="27"/>
      <c r="C124" s="25"/>
    </row>
    <row r="125" spans="1:7" ht="144" customHeight="1">
      <c r="A125" s="119" t="s">
        <v>17</v>
      </c>
      <c r="B125" s="116"/>
      <c r="C125" s="116"/>
      <c r="D125" s="116"/>
      <c r="E125" s="120"/>
    </row>
    <row r="126" spans="1:7">
      <c r="A126" s="1" t="s">
        <v>483</v>
      </c>
      <c r="B126" s="2" t="s">
        <v>156</v>
      </c>
      <c r="C126" s="8" t="s">
        <v>356</v>
      </c>
      <c r="D126" s="5" t="s">
        <v>180</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271</v>
      </c>
      <c r="C135" s="17" t="s">
        <v>295</v>
      </c>
      <c r="D135" s="18">
        <f>IF(B135="Full",0,IF(B135="Partial",2,IF(B135="None",5,"ERROR!")))</f>
        <v>0</v>
      </c>
      <c r="F135" s="5" t="s">
        <v>328</v>
      </c>
    </row>
    <row r="136" spans="1:7">
      <c r="A136" s="13" t="s">
        <v>267</v>
      </c>
      <c r="B136" s="14">
        <v>3000000</v>
      </c>
      <c r="C136" s="14" t="s">
        <v>295</v>
      </c>
      <c r="D136" s="15">
        <f>IF(B136="Touch",1,IF(B136="Self",1,LOOKUP(B136,Tables!$G$2:$G$21,Tables!$H$2:$H$21)))</f>
        <v>15</v>
      </c>
      <c r="F136" s="5" t="s">
        <v>321</v>
      </c>
    </row>
    <row r="137" spans="1:7">
      <c r="A137" s="16" t="s">
        <v>268</v>
      </c>
      <c r="B137" s="17">
        <v>1</v>
      </c>
      <c r="C137" s="17" t="s">
        <v>322</v>
      </c>
      <c r="D137" s="19">
        <f>IF(B137="Instantaneous",1,IF(B137="Permanent",14,IF(C137="Round",LOOKUP(B137,Tables!$J$2:$J$10,Tables!$K$2:$K$10),IF(C137="Minute",LOOKUP(B137,Tables!$J$11:$J$15,Tables!K$11:K$15),IF(C137="Hour",7,LOOKUP(C137,Tables!$I$16:$I$20,Tables!$K$16:$K$20))))))</f>
        <v>2</v>
      </c>
    </row>
    <row r="138" spans="1:7">
      <c r="A138" s="13" t="s">
        <v>250</v>
      </c>
      <c r="B138" s="14" t="str">
        <f>D126</f>
        <v>Apportation</v>
      </c>
      <c r="C138" s="14" t="s">
        <v>295</v>
      </c>
      <c r="D138" s="15">
        <f>LOOKUP(B138,Tables!$N$2:$N$9,Tables!$O$2:$O$9)</f>
        <v>4</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18</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18</v>
      </c>
      <c r="C144" s="25" t="s">
        <v>204</v>
      </c>
      <c r="D144" s="7"/>
      <c r="F144" s="57" t="s">
        <v>187</v>
      </c>
      <c r="G144" s="58">
        <f>IF(Calculator!$F$3&gt;0,LOOKUP(Calculator!$F$3,Tables!$R$2:R$21,Tables!$U$2:$U$21)+D141,LOOKUP(Calculator!$F$2,Tables!$R$2:$R$21,Tables!$U$2:$U$21)+D141)</f>
        <v>18</v>
      </c>
    </row>
    <row r="145" spans="1:7">
      <c r="A145" s="2" t="s">
        <v>188</v>
      </c>
      <c r="B145" s="24">
        <f t="shared" si="5"/>
        <v>18</v>
      </c>
      <c r="C145" s="25" t="s">
        <v>365</v>
      </c>
      <c r="D145" s="7"/>
      <c r="E145" s="7"/>
      <c r="F145" s="57" t="s">
        <v>189</v>
      </c>
      <c r="G145" s="58">
        <f>IF(Calculator!$F$3&gt;0,LOOKUP(Calculator!$F$3,Tables!$R$2:R$21,Tables!$S$2:$S$21)+D141,LOOKUP(Calculator!$F$2,Tables!$R$2:$R$21,Tables!$S$2:$S$21)+D141)</f>
        <v>18</v>
      </c>
    </row>
    <row r="146" spans="1:7">
      <c r="A146" s="2" t="s">
        <v>261</v>
      </c>
      <c r="B146" s="26">
        <f>ROUND(D141/5,0)</f>
        <v>4</v>
      </c>
      <c r="C146" s="25" t="s">
        <v>190</v>
      </c>
      <c r="D146" s="7"/>
      <c r="E146" s="7"/>
      <c r="G146" s="7"/>
    </row>
    <row r="147" spans="1:7">
      <c r="A147" s="2" t="s">
        <v>191</v>
      </c>
      <c r="B147" s="24">
        <f>IF(G147=0,1,G147)</f>
        <v>4</v>
      </c>
      <c r="C147" s="25" t="s">
        <v>363</v>
      </c>
      <c r="D147" s="7"/>
      <c r="F147" s="57" t="s">
        <v>141</v>
      </c>
      <c r="G147" s="58">
        <f>IF(Calculator!$F$3&gt;0,LOOKUP(Calculator!$F$3,Tables!$R$2:$R$21,Tables!$T$2:$T$21)+B146,LOOKUP(Calculator!$F$2,Tables!$R$2:$R$21,Tables!$T$2:$T$21)+B146)</f>
        <v>4</v>
      </c>
    </row>
    <row r="148" spans="1:7">
      <c r="A148" s="2" t="s">
        <v>210</v>
      </c>
      <c r="B148" s="26" t="str">
        <f>B135</f>
        <v>Full</v>
      </c>
      <c r="C148" s="25" t="s">
        <v>240</v>
      </c>
    </row>
    <row r="149" spans="1:7" ht="12" customHeight="1">
      <c r="B149" s="27"/>
      <c r="C149" s="25"/>
    </row>
    <row r="150" spans="1:7" ht="144" customHeight="1">
      <c r="A150" s="119" t="s">
        <v>10</v>
      </c>
      <c r="B150" s="116"/>
      <c r="C150" s="116"/>
      <c r="D150" s="116"/>
      <c r="E150" s="120"/>
    </row>
    <row r="151" spans="1:7">
      <c r="A151" s="1" t="s">
        <v>382</v>
      </c>
      <c r="B151" s="7"/>
      <c r="C151" s="8" t="s">
        <v>356</v>
      </c>
      <c r="D151" s="7" t="s">
        <v>180</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Apportation</v>
      </c>
      <c r="C163" s="14" t="s">
        <v>295</v>
      </c>
      <c r="D163" s="15">
        <f>LOOKUP(B163,Tables!$N$2:$N$9,Tables!$O$2:$O$9)</f>
        <v>4</v>
      </c>
      <c r="F163" s="4" t="s">
        <v>287</v>
      </c>
    </row>
    <row r="164" spans="1:7">
      <c r="A164" s="16" t="s">
        <v>202</v>
      </c>
      <c r="B164" s="17" t="s">
        <v>407</v>
      </c>
      <c r="C164" s="17" t="s">
        <v>295</v>
      </c>
      <c r="D164" s="18">
        <f>LOOKUP(B164,Tables!$P$2:$P$5,Tables!$Q$2:$Q$5)</f>
        <v>-4</v>
      </c>
      <c r="F164" s="6" t="s">
        <v>407</v>
      </c>
    </row>
    <row r="165" spans="1:7" ht="13" thickBot="1">
      <c r="A165" s="20" t="s">
        <v>251</v>
      </c>
      <c r="B165" s="21"/>
      <c r="C165" s="21">
        <f>IF(SUM(B155:B157)&gt;0,"+"&amp;SUM(B155:B157),0)</f>
        <v>0</v>
      </c>
      <c r="D165" s="22">
        <f>B165</f>
        <v>0</v>
      </c>
      <c r="F165" s="6" t="s">
        <v>338</v>
      </c>
    </row>
    <row r="166" spans="1:7">
      <c r="A166" s="1" t="s">
        <v>222</v>
      </c>
      <c r="B166" s="23"/>
      <c r="C166" s="23"/>
      <c r="D166" s="23">
        <f>IF(SUM(D154:D165)&lt;1,1,(SUM(D154:D165)))</f>
        <v>7</v>
      </c>
      <c r="F166" s="6" t="s">
        <v>166</v>
      </c>
    </row>
    <row r="167" spans="1:7" ht="12" customHeight="1">
      <c r="B167" s="7"/>
      <c r="C167" s="7"/>
      <c r="D167" s="7"/>
      <c r="F167" s="5" t="s">
        <v>336</v>
      </c>
    </row>
    <row r="168" spans="1:7">
      <c r="A168" s="2" t="s">
        <v>221</v>
      </c>
      <c r="B168" s="24" t="str">
        <f>B165+C165&amp;"d6"</f>
        <v>0d6</v>
      </c>
      <c r="C168" s="25" t="s">
        <v>223</v>
      </c>
      <c r="D168" s="7"/>
    </row>
    <row r="169" spans="1:7">
      <c r="A169" s="2" t="s">
        <v>332</v>
      </c>
      <c r="B169" s="24">
        <f t="shared" ref="B169:B170" si="6">IF(G169=0,1,G169)</f>
        <v>7</v>
      </c>
      <c r="C169" s="25" t="s">
        <v>204</v>
      </c>
      <c r="D169" s="7"/>
      <c r="F169" s="57" t="s">
        <v>187</v>
      </c>
      <c r="G169" s="58">
        <f>IF(Calculator!$F$3&gt;0,LOOKUP(Calculator!$F$3,Tables!$R$2:R$21,Tables!$U$2:$U$21)+D166,LOOKUP(Calculator!$F$2,Tables!$R$2:$R$21,Tables!$U$2:$U$21)+D166)</f>
        <v>7</v>
      </c>
    </row>
    <row r="170" spans="1:7">
      <c r="A170" s="2" t="s">
        <v>188</v>
      </c>
      <c r="B170" s="24">
        <f t="shared" si="6"/>
        <v>7</v>
      </c>
      <c r="C170" s="25" t="s">
        <v>365</v>
      </c>
      <c r="D170" s="7"/>
      <c r="E170" s="7"/>
      <c r="F170" s="57" t="s">
        <v>189</v>
      </c>
      <c r="G170" s="58">
        <f>IF(Calculator!$F$3&gt;0,LOOKUP(Calculator!$F$3,Tables!$R$2:R$21,Tables!$S$2:$S$21)+D166,LOOKUP(Calculator!$F$2,Tables!$R$2:$R$21,Tables!$S$2:$S$21)+D166)</f>
        <v>7</v>
      </c>
    </row>
    <row r="171" spans="1:7">
      <c r="A171" s="2" t="s">
        <v>261</v>
      </c>
      <c r="B171" s="26">
        <f>ROUND(D166/5,0)</f>
        <v>1</v>
      </c>
      <c r="C171" s="25" t="s">
        <v>190</v>
      </c>
      <c r="D171" s="7"/>
      <c r="E171" s="7"/>
      <c r="G171" s="7"/>
    </row>
    <row r="172" spans="1:7">
      <c r="A172" s="2" t="s">
        <v>191</v>
      </c>
      <c r="B172" s="24">
        <f>IF(G172=0,1,G172)</f>
        <v>1</v>
      </c>
      <c r="C172" s="25" t="s">
        <v>363</v>
      </c>
      <c r="D172" s="7"/>
      <c r="F172" s="57" t="s">
        <v>141</v>
      </c>
      <c r="G172" s="58">
        <f>IF(Calculator!$F$3&gt;0,LOOKUP(Calculator!$F$3,Tables!$R$2:$R$21,Tables!$T$2:$T$21)+B171,LOOKUP(Calculator!$F$2,Tables!$R$2:$R$21,Tables!$T$2:$T$21)+B171)</f>
        <v>1</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315</v>
      </c>
      <c r="B176" s="7"/>
      <c r="C176" s="8" t="s">
        <v>356</v>
      </c>
      <c r="D176" s="7" t="s">
        <v>180</v>
      </c>
    </row>
    <row r="177" spans="1:6">
      <c r="B177" s="7"/>
      <c r="C177" s="7"/>
      <c r="D177" s="7"/>
    </row>
    <row r="178" spans="1:6" ht="13" thickBot="1">
      <c r="A178" s="1" t="s">
        <v>358</v>
      </c>
      <c r="B178" s="23" t="s">
        <v>359</v>
      </c>
      <c r="C178" s="23" t="s">
        <v>205</v>
      </c>
      <c r="D178" s="23" t="s">
        <v>79</v>
      </c>
      <c r="F178" s="4" t="s">
        <v>317</v>
      </c>
    </row>
    <row r="179" spans="1:6">
      <c r="A179" s="10" t="s">
        <v>357</v>
      </c>
      <c r="B179" s="11" t="s">
        <v>95</v>
      </c>
      <c r="C179" s="11" t="s">
        <v>295</v>
      </c>
      <c r="D179" s="12">
        <f>IF(B179=0,0,LOOKUP(B179,Tables!A$2:A$4,Tables!B$2:B$4))</f>
        <v>0</v>
      </c>
      <c r="F179" s="5" t="s">
        <v>180</v>
      </c>
    </row>
    <row r="180" spans="1:6">
      <c r="A180" s="13" t="s">
        <v>294</v>
      </c>
      <c r="B180" s="14">
        <v>0</v>
      </c>
      <c r="C180" s="14" t="s">
        <v>200</v>
      </c>
      <c r="D180" s="15">
        <f>IF(B180=0,0,-1)</f>
        <v>0</v>
      </c>
      <c r="F180" s="5" t="s">
        <v>298</v>
      </c>
    </row>
    <row r="181" spans="1:6">
      <c r="A181" s="16" t="s">
        <v>296</v>
      </c>
      <c r="B181" s="17">
        <v>0</v>
      </c>
      <c r="C181" s="17" t="s">
        <v>295</v>
      </c>
      <c r="D181" s="18">
        <f>IF(B181=0,0,-1)</f>
        <v>0</v>
      </c>
      <c r="F181" s="5" t="s">
        <v>84</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110</v>
      </c>
    </row>
    <row r="185" spans="1:6">
      <c r="A185" s="16" t="s">
        <v>269</v>
      </c>
      <c r="B185" s="17" t="s">
        <v>381</v>
      </c>
      <c r="C185" s="17" t="s">
        <v>295</v>
      </c>
      <c r="D185" s="18">
        <f>IF(B185="Full",0,IF(B185="Partial",2,IF(B185="None",5,"ERROR!")))</f>
        <v>0</v>
      </c>
      <c r="F185" s="5" t="s">
        <v>252</v>
      </c>
    </row>
    <row r="186" spans="1:6">
      <c r="A186" s="13" t="s">
        <v>267</v>
      </c>
      <c r="B186" s="14">
        <v>10</v>
      </c>
      <c r="C186" s="14" t="str">
        <f>IF(B186=0,"-",IF(B186="Touch","-",IF(B186=1,"Meter","Meters")))</f>
        <v>Meters</v>
      </c>
      <c r="D186" s="15">
        <f>IF(B186="Touch",1,IF(B186="Self",1,LOOKUP(B186,Tables!$G$2:$G$21,Tables!$H$2:$H$21)))</f>
        <v>3</v>
      </c>
      <c r="F186" s="5" t="s">
        <v>94</v>
      </c>
    </row>
    <row r="187" spans="1:6">
      <c r="A187" s="16" t="s">
        <v>268</v>
      </c>
      <c r="B187" s="17">
        <v>1</v>
      </c>
      <c r="C187" s="17" t="s">
        <v>323</v>
      </c>
      <c r="D187" s="19">
        <f>IF(B187="Instantaneous",1,IF(B187="Permanent",14,IF(C187="Round",LOOKUP(B187,Tables!$J$2:$J$10,Tables!$K$2:$K$10),IF(C187="Minute",LOOKUP(B187,Tables!$J$11:$J$15,Tables!K$11:K$15),IF(C187="Hour",7,LOOKUP(C187,Tables!$I$16:$I$20,Tables!$K$16:$K$20))))))</f>
        <v>3</v>
      </c>
    </row>
    <row r="188" spans="1:6">
      <c r="A188" s="13" t="s">
        <v>250</v>
      </c>
      <c r="B188" s="14" t="str">
        <f>D176</f>
        <v>Apportation</v>
      </c>
      <c r="C188" s="14" t="s">
        <v>295</v>
      </c>
      <c r="D188" s="15">
        <f>LOOKUP(B188,Tables!$N$2:$N$9,Tables!$O$2:$O$9)</f>
        <v>4</v>
      </c>
      <c r="F188" s="4" t="s">
        <v>325</v>
      </c>
    </row>
    <row r="189" spans="1:6">
      <c r="A189" s="16" t="s">
        <v>175</v>
      </c>
      <c r="B189" s="17" t="s">
        <v>243</v>
      </c>
      <c r="C189" s="17" t="s">
        <v>295</v>
      </c>
      <c r="D189" s="18">
        <f>LOOKUP(B189,Tables!$P$2:$P$5,Tables!$Q$2:$Q$5)</f>
        <v>-4</v>
      </c>
      <c r="F189" s="6" t="s">
        <v>243</v>
      </c>
    </row>
    <row r="190" spans="1:6" ht="13" thickBot="1">
      <c r="A190" s="20" t="s">
        <v>251</v>
      </c>
      <c r="B190" s="21"/>
      <c r="C190" s="21">
        <f>IF(SUM(B180:B182)&gt;0,"+"&amp;SUM(B180:B182),0)</f>
        <v>0</v>
      </c>
      <c r="D190" s="22">
        <f>B190</f>
        <v>0</v>
      </c>
      <c r="F190" s="6" t="s">
        <v>81</v>
      </c>
    </row>
    <row r="191" spans="1:6">
      <c r="A191" s="1" t="s">
        <v>222</v>
      </c>
      <c r="B191" s="23"/>
      <c r="C191" s="23"/>
      <c r="D191" s="23">
        <f>IF(SUM(D179:D190)&lt;1,1,(SUM(D179:D190)))</f>
        <v>7</v>
      </c>
      <c r="F191" s="6" t="s">
        <v>85</v>
      </c>
    </row>
    <row r="192" spans="1:6">
      <c r="B192" s="7"/>
      <c r="C192" s="7"/>
      <c r="D192" s="7"/>
      <c r="F192" s="5" t="s">
        <v>83</v>
      </c>
    </row>
    <row r="193" spans="1:7">
      <c r="A193" s="2" t="s">
        <v>221</v>
      </c>
      <c r="B193" s="24" t="str">
        <f>B190+C190&amp;"d6"</f>
        <v>0d6</v>
      </c>
      <c r="C193" s="67" t="s">
        <v>223</v>
      </c>
      <c r="D193" s="7"/>
    </row>
    <row r="194" spans="1:7">
      <c r="A194" s="2" t="s">
        <v>79</v>
      </c>
      <c r="B194" s="24">
        <f t="shared" ref="B194:B195" si="7">IF(G194=0,1,G194)</f>
        <v>7</v>
      </c>
      <c r="C194" s="67" t="s">
        <v>204</v>
      </c>
      <c r="D194" s="7"/>
      <c r="F194" s="57" t="s">
        <v>187</v>
      </c>
      <c r="G194" s="58">
        <f>IF(Calculator!$F$3&gt;0,LOOKUP(Calculator!$F$3,Tables!$R$2:R$21,Tables!$U$2:$U$21)+D191,LOOKUP(Calculator!$F$2,Tables!$R$2:$R$21,Tables!$U$2:$U$21)+D191)</f>
        <v>7</v>
      </c>
    </row>
    <row r="195" spans="1:7">
      <c r="A195" s="2" t="s">
        <v>188</v>
      </c>
      <c r="B195" s="24">
        <f t="shared" si="7"/>
        <v>7</v>
      </c>
      <c r="C195" s="67" t="s">
        <v>365</v>
      </c>
      <c r="D195" s="7"/>
      <c r="E195" s="7"/>
      <c r="F195" s="57" t="s">
        <v>189</v>
      </c>
      <c r="G195" s="58">
        <f>IF(Calculator!$F$3&gt;0,LOOKUP(Calculator!$F$3,Tables!$R$2:R$21,Tables!$S$2:$S$21)+D191,LOOKUP(Calculator!$F$2,Tables!$R$2:$R$21,Tables!$S$2:$S$21)+D191)</f>
        <v>7</v>
      </c>
    </row>
    <row r="196" spans="1:7">
      <c r="A196" s="2" t="s">
        <v>261</v>
      </c>
      <c r="B196" s="26">
        <f>ROUND(D191/5,0)</f>
        <v>1</v>
      </c>
      <c r="C196" s="67" t="s">
        <v>190</v>
      </c>
      <c r="D196" s="7"/>
      <c r="E196" s="7"/>
      <c r="G196" s="7"/>
    </row>
    <row r="197" spans="1:7">
      <c r="A197" s="2" t="s">
        <v>191</v>
      </c>
      <c r="B197" s="24">
        <f>IF(G197=0,1,G197)</f>
        <v>1</v>
      </c>
      <c r="C197" s="67" t="s">
        <v>112</v>
      </c>
      <c r="D197" s="7"/>
      <c r="F197" s="57" t="s">
        <v>113</v>
      </c>
      <c r="G197" s="58">
        <f>IF(Calculator!$F$3&gt;0,LOOKUP(Calculator!$F$3,Tables!$R$2:$R$21,Tables!$T$2:$T$21)+B196,LOOKUP(Calculator!$F$2,Tables!$R$2:$R$21,Tables!$T$2:$T$21)+B196)</f>
        <v>1</v>
      </c>
    </row>
    <row r="198" spans="1:7">
      <c r="A198" s="2" t="s">
        <v>210</v>
      </c>
      <c r="B198" s="26" t="str">
        <f>B185</f>
        <v>Full</v>
      </c>
      <c r="C198" s="67" t="s">
        <v>240</v>
      </c>
      <c r="D198" s="7"/>
    </row>
    <row r="199" spans="1:7">
      <c r="B199" s="27"/>
      <c r="C199" s="67"/>
      <c r="D199" s="7"/>
    </row>
    <row r="200" spans="1:7" ht="144" customHeight="1">
      <c r="A200" s="116"/>
      <c r="B200" s="116"/>
      <c r="C200" s="116"/>
      <c r="D200" s="116"/>
      <c r="E200" s="120"/>
    </row>
  </sheetData>
  <sheetCalcPr fullCalcOnLoad="1"/>
  <mergeCells count="8">
    <mergeCell ref="A150:E150"/>
    <mergeCell ref="A175:E175"/>
    <mergeCell ref="A200:E200"/>
    <mergeCell ref="A25:E25"/>
    <mergeCell ref="A50:E50"/>
    <mergeCell ref="A75:E75"/>
    <mergeCell ref="A100:E100"/>
    <mergeCell ref="A125:E125"/>
  </mergeCells>
  <phoneticPr fontId="1" type="noConversion"/>
  <pageMargins left="0.75" right="0.75" top="1" bottom="1" header="0.5" footer="0.5"/>
  <pageSetup orientation="landscape" horizontalDpi="4294967292" verticalDpi="4294967292"/>
  <rowBreaks count="8" manualBreakCount="8">
    <brk id="25" max="16383" man="1" pt="1"/>
    <brk id="50" max="16383" man="1" pt="1"/>
    <brk id="75" max="16383" man="1" pt="1"/>
    <brk id="100" max="16383" man="1" pt="1"/>
    <brk id="125" max="16383" man="1"/>
    <brk id="150" max="16383" man="1"/>
    <brk id="175" max="16383" man="1"/>
    <brk id="200" max="16383" man="1"/>
  </rowBreaks>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63" t="s">
        <v>99</v>
      </c>
      <c r="C1" s="8" t="s">
        <v>356</v>
      </c>
      <c r="D1" s="5" t="s">
        <v>298</v>
      </c>
    </row>
    <row r="2" spans="1:6">
      <c r="B2" s="7"/>
      <c r="C2" s="7"/>
      <c r="D2" s="7"/>
    </row>
    <row r="3" spans="1:6" ht="13" thickBot="1">
      <c r="A3" s="1" t="s">
        <v>358</v>
      </c>
      <c r="B3" s="23" t="s">
        <v>359</v>
      </c>
      <c r="C3" s="23" t="s">
        <v>205</v>
      </c>
      <c r="D3" s="23"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286</v>
      </c>
    </row>
    <row r="7" spans="1:6">
      <c r="A7" s="13" t="s">
        <v>297</v>
      </c>
      <c r="B7" s="14">
        <v>0</v>
      </c>
      <c r="C7" s="14" t="s">
        <v>295</v>
      </c>
      <c r="D7" s="15">
        <f>IF(B7=0,0,-1)</f>
        <v>0</v>
      </c>
      <c r="F7" s="5" t="s">
        <v>299</v>
      </c>
    </row>
    <row r="8" spans="1:6">
      <c r="A8" s="16" t="s">
        <v>219</v>
      </c>
      <c r="B8" s="17">
        <v>1</v>
      </c>
      <c r="C8" s="17" t="s">
        <v>295</v>
      </c>
      <c r="D8" s="18">
        <f>IF(B8=0,0,LOOKUP(B8,Tables!$C$2:$C$21,Tables!$D$2:$D$21))</f>
        <v>1</v>
      </c>
      <c r="F8" s="5" t="s">
        <v>300</v>
      </c>
    </row>
    <row r="9" spans="1:6">
      <c r="A9" s="13" t="s">
        <v>266</v>
      </c>
      <c r="B9" s="14">
        <v>0</v>
      </c>
      <c r="C9" s="14" t="str">
        <f>IF(B9=0,"-",IF(B9=1,"Meter Radius","Meters Radius"))</f>
        <v>-</v>
      </c>
      <c r="D9" s="15">
        <f>IF(B9=0,0,IF(B8=0,LOOKUP(B9,Tables!E$2:E$21,Tables!F$2:F$21),"Cannot have both"))</f>
        <v>0</v>
      </c>
      <c r="F9" s="5" t="s">
        <v>177</v>
      </c>
    </row>
    <row r="10" spans="1:6">
      <c r="A10" s="16" t="s">
        <v>269</v>
      </c>
      <c r="B10" s="17" t="s">
        <v>273</v>
      </c>
      <c r="C10" s="17" t="s">
        <v>295</v>
      </c>
      <c r="D10" s="18">
        <f>IF(B10="Full",0,IF(B10="Partial",2,IF(B10="None",5,"ERROR!")))</f>
        <v>5</v>
      </c>
      <c r="F10" s="5" t="s">
        <v>329</v>
      </c>
    </row>
    <row r="11" spans="1:6">
      <c r="A11" s="13" t="s">
        <v>267</v>
      </c>
      <c r="B11" s="14" t="s">
        <v>282</v>
      </c>
      <c r="C11" s="14" t="str">
        <f>IF(B11=0,"-",IF(B11="Touch","-",IF(B11=1,"Meter","Meters")))</f>
        <v>-</v>
      </c>
      <c r="D11" s="15">
        <f>IF(B11="Touch",1,IF(B11="Self",1,LOOKUP(B11,Tables!$G$2:$G$21,Tables!$H$2:$H$21)))</f>
        <v>1</v>
      </c>
      <c r="F11" s="5" t="s">
        <v>163</v>
      </c>
    </row>
    <row r="12" spans="1:6">
      <c r="A12" s="16" t="s">
        <v>268</v>
      </c>
      <c r="B12" s="17" t="s">
        <v>248</v>
      </c>
      <c r="C12" s="17"/>
      <c r="D12" s="19">
        <f>IF(B12="Instantaneous",1,IF(B12="Permanent",14,IF(C12="Round",LOOKUP(B12,Tables!$J$2:$J$10,Tables!$K$2:$K$10),IF(C12="Minute",LOOKUP(B12,Tables!$J$11:$J$15,Tables!K$11:K$15),IF(C12="Hour",7,LOOKUP(C12,Tables!$I$16:$I$20,Tables!$K$16:$K$20))))))</f>
        <v>14</v>
      </c>
    </row>
    <row r="13" spans="1:6">
      <c r="A13" s="13" t="s">
        <v>250</v>
      </c>
      <c r="B13" s="14" t="str">
        <f>D1</f>
        <v>Biocontrol</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6</v>
      </c>
      <c r="C15" s="21">
        <f>IF(SUM(B5:B7)&gt;0,"+"&amp;SUM(B5:B7),0)</f>
        <v>0</v>
      </c>
      <c r="D15" s="22">
        <f>B15</f>
        <v>6</v>
      </c>
      <c r="F15" s="6" t="s">
        <v>338</v>
      </c>
    </row>
    <row r="16" spans="1:6">
      <c r="A16" s="1" t="s">
        <v>222</v>
      </c>
      <c r="B16" s="23"/>
      <c r="C16" s="23"/>
      <c r="D16" s="23">
        <f>IF(SUM(D4:D15)&lt;1,1,(SUM(D4:D15)))</f>
        <v>25</v>
      </c>
      <c r="F16" s="6" t="s">
        <v>166</v>
      </c>
    </row>
    <row r="17" spans="1:7" ht="12" customHeight="1">
      <c r="B17" s="7"/>
      <c r="C17" s="7"/>
      <c r="D17" s="7"/>
      <c r="F17" s="5" t="s">
        <v>336</v>
      </c>
    </row>
    <row r="18" spans="1:7">
      <c r="A18" s="2" t="s">
        <v>221</v>
      </c>
      <c r="B18" s="24" t="str">
        <f>B15+C15&amp;"d6"</f>
        <v>6d6</v>
      </c>
      <c r="C18" s="25" t="s">
        <v>223</v>
      </c>
      <c r="D18" s="7"/>
    </row>
    <row r="19" spans="1:7">
      <c r="A19" s="2" t="s">
        <v>332</v>
      </c>
      <c r="B19" s="24">
        <f t="shared" ref="B19:B20" si="0">IF(G19=0,1,G19)</f>
        <v>25</v>
      </c>
      <c r="C19" s="25" t="s">
        <v>204</v>
      </c>
      <c r="D19" s="7"/>
      <c r="F19" s="57" t="s">
        <v>187</v>
      </c>
      <c r="G19" s="58">
        <f>IF(Calculator!$F$3&gt;0,LOOKUP(Calculator!$F$3,Tables!$R$2:R$21,Tables!$U$2:$U$21)+D16,LOOKUP(Calculator!$F$2,Tables!$R$2:$R$21,Tables!$U$2:$U$21)+D16)</f>
        <v>25</v>
      </c>
    </row>
    <row r="20" spans="1:7">
      <c r="A20" s="2" t="s">
        <v>188</v>
      </c>
      <c r="B20" s="24">
        <f t="shared" si="0"/>
        <v>25</v>
      </c>
      <c r="C20" s="25" t="s">
        <v>365</v>
      </c>
      <c r="D20" s="7"/>
      <c r="E20" s="7"/>
      <c r="F20" s="57" t="s">
        <v>189</v>
      </c>
      <c r="G20" s="58">
        <f>IF(Calculator!$F$3&gt;0,LOOKUP(Calculator!$F$3,Tables!$R$2:R$21,Tables!$S$2:$S$21)+D16,LOOKUP(Calculator!$F$2,Tables!$R$2:$R$21,Tables!$S$2:$S$21)+D16)</f>
        <v>25</v>
      </c>
    </row>
    <row r="21" spans="1:7">
      <c r="A21" s="2" t="s">
        <v>261</v>
      </c>
      <c r="B21" s="26">
        <f>ROUND(D16/5,0)</f>
        <v>5</v>
      </c>
      <c r="C21" s="25" t="s">
        <v>190</v>
      </c>
      <c r="D21" s="7"/>
      <c r="E21" s="7"/>
      <c r="G21" s="7"/>
    </row>
    <row r="22" spans="1:7">
      <c r="A22" s="2" t="s">
        <v>191</v>
      </c>
      <c r="B22" s="24">
        <f>IF(G22=0,1,G22)</f>
        <v>5</v>
      </c>
      <c r="C22" s="25" t="s">
        <v>134</v>
      </c>
      <c r="D22" s="7"/>
      <c r="F22" s="57" t="s">
        <v>135</v>
      </c>
      <c r="G22" s="58">
        <f>IF(Calculator!$F$3&gt;0,LOOKUP(Calculator!$F$3,Tables!$R$2:$R$21,Tables!$T$2:$T$21)+B21,LOOKUP(Calculator!$F$2,Tables!$R$2:$R$21,Tables!$T$2:$T$21)+B21)</f>
        <v>5</v>
      </c>
    </row>
    <row r="23" spans="1:7">
      <c r="A23" s="2" t="s">
        <v>210</v>
      </c>
      <c r="B23" s="26" t="str">
        <f>B10</f>
        <v>None</v>
      </c>
      <c r="C23" s="25" t="s">
        <v>240</v>
      </c>
      <c r="D23" s="7"/>
    </row>
    <row r="24" spans="1:7">
      <c r="B24" s="27"/>
      <c r="C24" s="25"/>
      <c r="D24" s="7"/>
    </row>
    <row r="25" spans="1:7" ht="144" customHeight="1">
      <c r="A25" s="116" t="s">
        <v>460</v>
      </c>
      <c r="B25" s="116"/>
      <c r="C25" s="116"/>
      <c r="D25" s="116"/>
      <c r="E25" s="120"/>
    </row>
    <row r="26" spans="1:7">
      <c r="A26" s="1" t="s">
        <v>382</v>
      </c>
      <c r="B26" s="63" t="s">
        <v>255</v>
      </c>
      <c r="C26" s="8" t="s">
        <v>356</v>
      </c>
      <c r="D26" s="5" t="s">
        <v>298</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IF(B30=0,0,-1)</f>
        <v>0</v>
      </c>
      <c r="F30" s="5" t="s">
        <v>298</v>
      </c>
    </row>
    <row r="31" spans="1:7">
      <c r="A31" s="16" t="s">
        <v>296</v>
      </c>
      <c r="B31" s="17">
        <v>0</v>
      </c>
      <c r="C31" s="17" t="s">
        <v>295</v>
      </c>
      <c r="D31" s="18">
        <f>IF(B31=0,0,-1)</f>
        <v>0</v>
      </c>
      <c r="F31" s="5" t="s">
        <v>286</v>
      </c>
    </row>
    <row r="32" spans="1:7">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282</v>
      </c>
      <c r="C36" s="14" t="str">
        <f>IF(B36=0,"-",IF(B36="Touch","-",IF(B36=1,"Meter","Meters")))</f>
        <v>-</v>
      </c>
      <c r="D36" s="15">
        <f>IF(B36="Touch",1,IF(B36="Self",1,LOOKUP(B36,Tables!$G$2:$G$21,Tables!$H$2:$H$21)))</f>
        <v>1</v>
      </c>
      <c r="F36" s="5" t="s">
        <v>163</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Biocontrol</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8</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8</v>
      </c>
      <c r="C44" s="25" t="s">
        <v>204</v>
      </c>
      <c r="D44" s="7"/>
      <c r="F44" s="57" t="s">
        <v>187</v>
      </c>
      <c r="G44" s="58">
        <f>IF(Calculator!$F$3&gt;0,LOOKUP(Calculator!$F$3,Tables!$R$2:R$21,Tables!$U$2:$U$21)+D41,LOOKUP(Calculator!$F$2,Tables!$R$2:$R$21,Tables!$U$2:$U$21)+D41)</f>
        <v>8</v>
      </c>
    </row>
    <row r="45" spans="1:7">
      <c r="A45" s="2" t="s">
        <v>188</v>
      </c>
      <c r="B45" s="24">
        <f t="shared" si="1"/>
        <v>8</v>
      </c>
      <c r="C45" s="25" t="s">
        <v>365</v>
      </c>
      <c r="D45" s="7"/>
      <c r="E45" s="7"/>
      <c r="F45" s="57" t="s">
        <v>189</v>
      </c>
      <c r="G45" s="58">
        <f>IF(Calculator!$F$3&gt;0,LOOKUP(Calculator!$F$3,Tables!$R$2:R$21,Tables!$S$2:$S$21)+D41,LOOKUP(Calculator!$F$2,Tables!$R$2:$R$21,Tables!$S$2:$S$21)+D41)</f>
        <v>8</v>
      </c>
    </row>
    <row r="46" spans="1:7">
      <c r="A46" s="2" t="s">
        <v>261</v>
      </c>
      <c r="B46" s="26">
        <f>ROUND(D41/5,0)</f>
        <v>2</v>
      </c>
      <c r="C46" s="25" t="s">
        <v>190</v>
      </c>
      <c r="D46" s="7"/>
      <c r="E46" s="7"/>
      <c r="G46" s="7"/>
    </row>
    <row r="47" spans="1:7">
      <c r="A47" s="2" t="s">
        <v>191</v>
      </c>
      <c r="B47" s="24">
        <f>IF(G47=0,1,G47)</f>
        <v>2</v>
      </c>
      <c r="C47" s="25" t="s">
        <v>128</v>
      </c>
      <c r="D47" s="7"/>
      <c r="F47" s="57" t="s">
        <v>129</v>
      </c>
      <c r="G47" s="58">
        <f>IF(Calculator!$F$3&gt;0,LOOKUP(Calculator!$F$3,Tables!$R$2:$R$21,Tables!$T$2:$T$21)+B46,LOOKUP(Calculator!$F$2,Tables!$R$2:$R$21,Tables!$T$2:$T$21)+B46)</f>
        <v>2</v>
      </c>
    </row>
    <row r="48" spans="1:7">
      <c r="A48" s="2" t="s">
        <v>210</v>
      </c>
      <c r="B48" s="26" t="str">
        <f>B35</f>
        <v>None</v>
      </c>
      <c r="C48" s="25" t="s">
        <v>240</v>
      </c>
    </row>
    <row r="49" spans="1:6">
      <c r="B49" s="27"/>
      <c r="C49" s="25"/>
    </row>
    <row r="50" spans="1:6" ht="144" customHeight="1">
      <c r="A50" s="119" t="s">
        <v>57</v>
      </c>
      <c r="B50" s="116"/>
      <c r="C50" s="116"/>
      <c r="D50" s="116"/>
      <c r="E50" s="120"/>
    </row>
    <row r="51" spans="1:6">
      <c r="A51" s="1" t="s">
        <v>382</v>
      </c>
      <c r="B51" s="63" t="s">
        <v>345</v>
      </c>
      <c r="C51" s="8" t="s">
        <v>356</v>
      </c>
      <c r="D51" s="5" t="s">
        <v>298</v>
      </c>
    </row>
    <row r="52" spans="1:6">
      <c r="B52" s="7"/>
      <c r="C52" s="7"/>
      <c r="D52" s="7"/>
    </row>
    <row r="53" spans="1:6" ht="13" thickBot="1">
      <c r="A53" s="4" t="s">
        <v>358</v>
      </c>
      <c r="B53" s="9" t="s">
        <v>359</v>
      </c>
      <c r="C53" s="9" t="s">
        <v>205</v>
      </c>
      <c r="D53" s="9" t="s">
        <v>316</v>
      </c>
      <c r="F53" s="4" t="s">
        <v>317</v>
      </c>
    </row>
    <row r="54" spans="1:6">
      <c r="A54" s="10" t="s">
        <v>357</v>
      </c>
      <c r="B54" s="11" t="s">
        <v>206</v>
      </c>
      <c r="C54" s="11" t="s">
        <v>295</v>
      </c>
      <c r="D54" s="12">
        <f>IF(B54=0,0,LOOKUP(B54,Tables!A$2:A$4,Tables!B$2:B$4))</f>
        <v>0</v>
      </c>
      <c r="F54" s="5" t="s">
        <v>180</v>
      </c>
    </row>
    <row r="55" spans="1:6">
      <c r="A55" s="13" t="s">
        <v>294</v>
      </c>
      <c r="B55" s="14">
        <v>0</v>
      </c>
      <c r="C55" s="14" t="s">
        <v>212</v>
      </c>
      <c r="D55" s="15">
        <f>IF(B55=0,0,-1)</f>
        <v>0</v>
      </c>
      <c r="F55" s="5" t="s">
        <v>298</v>
      </c>
    </row>
    <row r="56" spans="1:6">
      <c r="A56" s="16" t="s">
        <v>296</v>
      </c>
      <c r="B56" s="17">
        <v>0</v>
      </c>
      <c r="C56" s="17" t="s">
        <v>295</v>
      </c>
      <c r="D56" s="18">
        <f>IF(B56=0,0,-1)</f>
        <v>0</v>
      </c>
      <c r="F56" s="5" t="s">
        <v>286</v>
      </c>
    </row>
    <row r="57" spans="1:6">
      <c r="A57" s="13" t="s">
        <v>297</v>
      </c>
      <c r="B57" s="14">
        <v>0</v>
      </c>
      <c r="C57" s="14" t="s">
        <v>295</v>
      </c>
      <c r="D57" s="15">
        <f>IF(B57=0,0,-1)</f>
        <v>0</v>
      </c>
      <c r="F57" s="5" t="s">
        <v>299</v>
      </c>
    </row>
    <row r="58" spans="1:6">
      <c r="A58" s="16" t="s">
        <v>219</v>
      </c>
      <c r="B58" s="17">
        <v>1</v>
      </c>
      <c r="C58" s="17" t="s">
        <v>295</v>
      </c>
      <c r="D58" s="18">
        <f>IF(B58=0,0,LOOKUP(B58,Tables!$C$2:$C$21,Tables!$D$2:$D$21))</f>
        <v>1</v>
      </c>
      <c r="F58" s="5" t="s">
        <v>300</v>
      </c>
    </row>
    <row r="59" spans="1:6">
      <c r="A59" s="13" t="s">
        <v>266</v>
      </c>
      <c r="B59" s="14">
        <v>0</v>
      </c>
      <c r="C59" s="14" t="str">
        <f>IF(B59=0,"-",IF(B59=1,"Meter Radius","Meters Radius"))</f>
        <v>-</v>
      </c>
      <c r="D59" s="15">
        <f>IF(B59=0,0,IF(B58=0,LOOKUP(B59,Tables!E$2:E$21,Tables!F$2:F$21),"Cannot have both"))</f>
        <v>0</v>
      </c>
      <c r="F59" s="5" t="s">
        <v>177</v>
      </c>
    </row>
    <row r="60" spans="1:6">
      <c r="A60" s="16" t="s">
        <v>269</v>
      </c>
      <c r="B60" s="17" t="s">
        <v>273</v>
      </c>
      <c r="C60" s="17" t="s">
        <v>295</v>
      </c>
      <c r="D60" s="18">
        <f>IF(B60="Full",0,IF(B60="Partial",2,IF(B60="None",5,"ERROR!")))</f>
        <v>5</v>
      </c>
      <c r="F60" s="5" t="s">
        <v>329</v>
      </c>
    </row>
    <row r="61" spans="1:6">
      <c r="A61" s="13" t="s">
        <v>267</v>
      </c>
      <c r="B61" s="14" t="s">
        <v>282</v>
      </c>
      <c r="C61" s="14" t="str">
        <f>IF(B61=0,"-",IF(B61="Touch","-",IF(B61=1,"Meter","Meters")))</f>
        <v>-</v>
      </c>
      <c r="D61" s="15">
        <f>IF(B61="Touch",1,IF(B61="Self",1,LOOKUP(B61,Tables!$G$2:$G$21,Tables!$H$2:$H$21)))</f>
        <v>1</v>
      </c>
      <c r="F61" s="5" t="s">
        <v>163</v>
      </c>
    </row>
    <row r="62" spans="1:6">
      <c r="A62" s="16" t="s">
        <v>268</v>
      </c>
      <c r="B62" s="17">
        <v>10</v>
      </c>
      <c r="C62" s="17" t="s">
        <v>323</v>
      </c>
      <c r="D62" s="19">
        <f>IF(B62="Instantaneous",1,IF(B62="Permanent",14,IF(C62="Round",LOOKUP(B62,Tables!$J$2:$J$10,Tables!$K$2:$K$10),IF(C62="Minute",LOOKUP(B62,Tables!$J$11:$J$15,Tables!K$11:K$15),IF(C62="Hour",7,LOOKUP(C62,Tables!$I$16:$I$20,Tables!$K$16:$K$20))))))</f>
        <v>4</v>
      </c>
    </row>
    <row r="63" spans="1:6">
      <c r="A63" s="13" t="s">
        <v>250</v>
      </c>
      <c r="B63" s="14" t="str">
        <f>D51</f>
        <v>Biocontrol</v>
      </c>
      <c r="C63" s="14" t="s">
        <v>295</v>
      </c>
      <c r="D63" s="15">
        <f>LOOKUP(B63,Tables!$N$2:$N$9,Tables!$O$2:$O$9)</f>
        <v>2</v>
      </c>
      <c r="F63" s="4" t="s">
        <v>287</v>
      </c>
    </row>
    <row r="64" spans="1:6">
      <c r="A64" s="16" t="s">
        <v>202</v>
      </c>
      <c r="B64" s="17" t="s">
        <v>407</v>
      </c>
      <c r="C64" s="17" t="s">
        <v>295</v>
      </c>
      <c r="D64" s="18">
        <f>LOOKUP(B64,Tables!$P$2:$P$5,Tables!$Q$2:$Q$5)</f>
        <v>-4</v>
      </c>
      <c r="F64" s="6" t="s">
        <v>407</v>
      </c>
    </row>
    <row r="65" spans="1:7" ht="13" thickBot="1">
      <c r="A65" s="20" t="s">
        <v>251</v>
      </c>
      <c r="B65" s="21">
        <v>3</v>
      </c>
      <c r="C65" s="21">
        <f>IF(SUM(B55:B57)&gt;0,"+"&amp;SUM(B55:B57),0)</f>
        <v>0</v>
      </c>
      <c r="D65" s="22">
        <f>B65</f>
        <v>3</v>
      </c>
      <c r="F65" s="6" t="s">
        <v>338</v>
      </c>
    </row>
    <row r="66" spans="1:7">
      <c r="A66" s="4" t="s">
        <v>222</v>
      </c>
      <c r="B66" s="9"/>
      <c r="C66" s="9"/>
      <c r="D66" s="23">
        <f>IF(SUM(D54:D65)&lt;1,1,(SUM(D54:D65)))</f>
        <v>12</v>
      </c>
      <c r="F66" s="6" t="s">
        <v>166</v>
      </c>
    </row>
    <row r="67" spans="1:7" ht="12" customHeight="1">
      <c r="B67" s="7"/>
      <c r="C67" s="7"/>
      <c r="D67" s="7"/>
      <c r="E67" s="7"/>
      <c r="F67" s="5" t="s">
        <v>336</v>
      </c>
    </row>
    <row r="68" spans="1:7">
      <c r="A68" s="2" t="s">
        <v>221</v>
      </c>
      <c r="B68" s="24" t="str">
        <f>B65+C65&amp;"d6"</f>
        <v>3d6</v>
      </c>
      <c r="C68" s="25" t="s">
        <v>223</v>
      </c>
      <c r="D68" s="7"/>
      <c r="E68" s="7"/>
      <c r="G68" s="7"/>
    </row>
    <row r="69" spans="1:7">
      <c r="A69" s="2" t="s">
        <v>332</v>
      </c>
      <c r="B69" s="24">
        <f t="shared" ref="B69:B70" si="2">IF(G69=0,1,G69)</f>
        <v>12</v>
      </c>
      <c r="C69" s="25" t="s">
        <v>204</v>
      </c>
      <c r="D69" s="7"/>
      <c r="E69" s="7"/>
      <c r="F69" s="57" t="s">
        <v>187</v>
      </c>
      <c r="G69" s="58">
        <f>IF(Calculator!$F$3&gt;0,LOOKUP(Calculator!$F$3,Tables!$R$2:R$21,Tables!$U$2:$U$21)+D66,LOOKUP(Calculator!$F$2,Tables!$R$2:$R$21,Tables!$U$2:$U$21)+D66)</f>
        <v>12</v>
      </c>
    </row>
    <row r="70" spans="1:7">
      <c r="A70" s="2" t="s">
        <v>188</v>
      </c>
      <c r="B70" s="24">
        <f t="shared" si="2"/>
        <v>12</v>
      </c>
      <c r="C70" s="25" t="s">
        <v>365</v>
      </c>
      <c r="D70" s="7"/>
      <c r="E70" s="7"/>
      <c r="F70" s="57" t="s">
        <v>189</v>
      </c>
      <c r="G70" s="58">
        <f>IF(Calculator!$F$3&gt;0,LOOKUP(Calculator!$F$3,Tables!$R$2:R$21,Tables!$S$2:$S$21)+D66,LOOKUP(Calculator!$F$2,Tables!$R$2:$R$21,Tables!$S$2:$S$21)+D66)</f>
        <v>12</v>
      </c>
    </row>
    <row r="71" spans="1:7">
      <c r="A71" s="2" t="s">
        <v>261</v>
      </c>
      <c r="B71" s="26">
        <f>ROUND(D66/5,0)</f>
        <v>2</v>
      </c>
      <c r="C71" s="25" t="s">
        <v>190</v>
      </c>
      <c r="D71" s="7"/>
      <c r="E71" s="7"/>
      <c r="G71" s="7"/>
    </row>
    <row r="72" spans="1:7">
      <c r="A72" s="2" t="s">
        <v>191</v>
      </c>
      <c r="B72" s="24">
        <f>IF(G72=0,1,G72)</f>
        <v>2</v>
      </c>
      <c r="C72" s="25" t="s">
        <v>120</v>
      </c>
      <c r="D72" s="7"/>
      <c r="E72" s="7"/>
      <c r="F72" s="57" t="s">
        <v>121</v>
      </c>
      <c r="G72" s="58">
        <f>IF(Calculator!$F$3&gt;0,LOOKUP(Calculator!$F$3,Tables!$R$2:$R$21,Tables!$T$2:$T$21)+B71,LOOKUP(Calculator!$F$2,Tables!$R$2:$R$21,Tables!$T$2:$T$21)+B71)</f>
        <v>2</v>
      </c>
    </row>
    <row r="73" spans="1:7">
      <c r="A73" s="2" t="s">
        <v>210</v>
      </c>
      <c r="B73" s="26" t="str">
        <f>B60</f>
        <v>None</v>
      </c>
      <c r="C73" s="25" t="s">
        <v>240</v>
      </c>
      <c r="D73" s="7"/>
      <c r="E73" s="7"/>
      <c r="F73" s="7"/>
      <c r="G73" s="7"/>
    </row>
    <row r="74" spans="1:7">
      <c r="B74" s="27"/>
      <c r="C74" s="25"/>
      <c r="D74" s="7"/>
      <c r="E74" s="7"/>
      <c r="F74" s="7"/>
      <c r="G74" s="7"/>
    </row>
    <row r="75" spans="1:7" ht="144" customHeight="1">
      <c r="A75" s="119" t="s">
        <v>61</v>
      </c>
      <c r="B75" s="116"/>
      <c r="C75" s="116"/>
      <c r="D75" s="116"/>
      <c r="E75" s="120"/>
    </row>
    <row r="76" spans="1:7">
      <c r="A76" s="1" t="s">
        <v>382</v>
      </c>
      <c r="B76" s="63" t="s">
        <v>256</v>
      </c>
      <c r="C76" s="8" t="s">
        <v>356</v>
      </c>
      <c r="D76" s="5" t="s">
        <v>298</v>
      </c>
    </row>
    <row r="77" spans="1:7" ht="12" customHeight="1">
      <c r="B77" s="7"/>
      <c r="C77" s="7"/>
      <c r="D77" s="7"/>
    </row>
    <row r="78" spans="1:7" ht="13" thickBot="1">
      <c r="A78" s="1" t="s">
        <v>358</v>
      </c>
      <c r="B78" s="23" t="s">
        <v>359</v>
      </c>
      <c r="C78" s="23" t="s">
        <v>205</v>
      </c>
      <c r="D78" s="23" t="s">
        <v>316</v>
      </c>
      <c r="F78" s="4" t="s">
        <v>317</v>
      </c>
    </row>
    <row r="79" spans="1:7">
      <c r="A79" s="10" t="s">
        <v>357</v>
      </c>
      <c r="B79" s="11" t="s">
        <v>206</v>
      </c>
      <c r="C79" s="11" t="s">
        <v>295</v>
      </c>
      <c r="D79" s="12">
        <f>IF(B79=0,0,LOOKUP(B79,Tables!A$2:A$4,Tables!B$2:B$4))</f>
        <v>0</v>
      </c>
      <c r="F79" s="5" t="s">
        <v>180</v>
      </c>
    </row>
    <row r="80" spans="1:7">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322</v>
      </c>
      <c r="D87" s="19">
        <f>IF(B87="Instantaneous",1,IF(B87="Permanent",14,IF(C87="Round",LOOKUP(B87,Tables!$J$2:$J$10,Tables!$K$2:$K$10),IF(C87="Minute",LOOKUP(B87,Tables!$J$11:$J$15,Tables!K$11:K$15),IF(C87="Hour",7,LOOKUP(C87,Tables!$I$16:$I$20,Tables!$K$16:$K$20))))))</f>
        <v>2</v>
      </c>
    </row>
    <row r="88" spans="1:7">
      <c r="A88" s="13" t="s">
        <v>250</v>
      </c>
      <c r="B88" s="14" t="str">
        <f>D76</f>
        <v>Biocontrol</v>
      </c>
      <c r="C88" s="14" t="s">
        <v>295</v>
      </c>
      <c r="D88" s="15">
        <f>LOOKUP(B88,Tables!$N$2:$N$9,Tables!$O$2:$O$9)</f>
        <v>2</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7">
      <c r="A97" s="2" t="s">
        <v>191</v>
      </c>
      <c r="B97" s="24">
        <f>IF(G97=0,1,G97)</f>
        <v>3</v>
      </c>
      <c r="C97" s="25" t="s">
        <v>130</v>
      </c>
      <c r="D97" s="7"/>
      <c r="F97" s="57" t="s">
        <v>131</v>
      </c>
      <c r="G97" s="58">
        <f>IF(Calculator!$F$3&gt;0,LOOKUP(Calculator!$F$3,Tables!$R$2:$R$21,Tables!$T$2:$T$21)+B96,LOOKUP(Calculator!$F$2,Tables!$R$2:$R$21,Tables!$T$2:$T$21)+B96)</f>
        <v>3</v>
      </c>
    </row>
    <row r="98" spans="1:7">
      <c r="A98" s="2" t="s">
        <v>210</v>
      </c>
      <c r="B98" s="26" t="str">
        <f>B85</f>
        <v>None</v>
      </c>
      <c r="C98" s="25" t="s">
        <v>240</v>
      </c>
    </row>
    <row r="99" spans="1:7">
      <c r="B99" s="27"/>
      <c r="C99" s="25"/>
    </row>
    <row r="100" spans="1:7" ht="144" customHeight="1">
      <c r="A100" s="119" t="s">
        <v>457</v>
      </c>
      <c r="B100" s="116"/>
      <c r="C100" s="116"/>
      <c r="D100" s="116"/>
      <c r="E100" s="120"/>
    </row>
    <row r="101" spans="1:7">
      <c r="A101" s="1" t="s">
        <v>382</v>
      </c>
      <c r="B101" s="63" t="s">
        <v>168</v>
      </c>
      <c r="C101" s="8" t="s">
        <v>356</v>
      </c>
      <c r="D101" s="5" t="s">
        <v>298</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206</v>
      </c>
      <c r="C104" s="11" t="s">
        <v>295</v>
      </c>
      <c r="D104" s="12">
        <f>IF(B104=0,0,LOOKUP(B104,Tables!A$2:A$4,Tables!B$2:B$4))</f>
        <v>0</v>
      </c>
      <c r="F104" s="5" t="s">
        <v>180</v>
      </c>
    </row>
    <row r="105" spans="1:7">
      <c r="A105" s="13" t="s">
        <v>294</v>
      </c>
      <c r="B105" s="14">
        <v>0</v>
      </c>
      <c r="C105" s="14" t="s">
        <v>212</v>
      </c>
      <c r="D105" s="15">
        <f>IF(B105=0,0,-1)</f>
        <v>0</v>
      </c>
      <c r="F105" s="5" t="s">
        <v>298</v>
      </c>
    </row>
    <row r="106" spans="1:7">
      <c r="A106" s="16" t="s">
        <v>296</v>
      </c>
      <c r="B106" s="17">
        <v>0</v>
      </c>
      <c r="C106" s="17" t="s">
        <v>295</v>
      </c>
      <c r="D106" s="18">
        <f>IF(B106=0,0,-1)</f>
        <v>0</v>
      </c>
      <c r="F106" s="5" t="s">
        <v>286</v>
      </c>
    </row>
    <row r="107" spans="1:7">
      <c r="A107" s="13" t="s">
        <v>297</v>
      </c>
      <c r="B107" s="14">
        <v>0</v>
      </c>
      <c r="C107" s="14" t="s">
        <v>295</v>
      </c>
      <c r="D107" s="15">
        <f>IF(B107=0,0,-1)</f>
        <v>0</v>
      </c>
      <c r="F107" s="5" t="s">
        <v>299</v>
      </c>
    </row>
    <row r="108" spans="1:7">
      <c r="A108" s="16" t="s">
        <v>219</v>
      </c>
      <c r="B108" s="17">
        <v>1</v>
      </c>
      <c r="C108" s="17" t="s">
        <v>295</v>
      </c>
      <c r="D108" s="18">
        <f>IF(B108=0,0,LOOKUP(B108,Tables!$C$2:$C$21,Tables!$D$2:$D$21))</f>
        <v>1</v>
      </c>
      <c r="F108" s="5" t="s">
        <v>300</v>
      </c>
    </row>
    <row r="109" spans="1:7">
      <c r="A109" s="13" t="s">
        <v>266</v>
      </c>
      <c r="B109" s="14">
        <v>0</v>
      </c>
      <c r="C109" s="14" t="str">
        <f>IF(B109=0,"-",IF(B109=1,"Meter Radius","Meters Radius"))</f>
        <v>-</v>
      </c>
      <c r="D109" s="15">
        <f>IF(B109=0,0,IF(B108=0,LOOKUP(B109,Tables!E$2:E$21,Tables!F$2:F$21),"Cannot have both"))</f>
        <v>0</v>
      </c>
      <c r="F109" s="5" t="s">
        <v>177</v>
      </c>
    </row>
    <row r="110" spans="1:7">
      <c r="A110" s="16" t="s">
        <v>269</v>
      </c>
      <c r="B110" s="17" t="s">
        <v>273</v>
      </c>
      <c r="C110" s="17" t="s">
        <v>295</v>
      </c>
      <c r="D110" s="18">
        <f>IF(B110="Full",0,IF(B110="Partial",2,IF(B110="None",5,"ERROR!")))</f>
        <v>5</v>
      </c>
      <c r="F110" s="5" t="s">
        <v>329</v>
      </c>
    </row>
    <row r="111" spans="1:7">
      <c r="A111" s="13" t="s">
        <v>267</v>
      </c>
      <c r="B111" s="14" t="s">
        <v>282</v>
      </c>
      <c r="C111" s="14" t="str">
        <f>IF(B111=0,"-",IF(B111="Touch","-",IF(B111=1,"Meter","Meters")))</f>
        <v>-</v>
      </c>
      <c r="D111" s="15">
        <f>IF(B111="Touch",1,IF(B111="Self",1,LOOKUP(B111,Tables!$G$2:$G$21,Tables!$H$2:$H$21)))</f>
        <v>1</v>
      </c>
      <c r="F111" s="5" t="s">
        <v>163</v>
      </c>
    </row>
    <row r="112" spans="1:7">
      <c r="A112" s="16" t="s">
        <v>268</v>
      </c>
      <c r="B112" s="17">
        <v>10</v>
      </c>
      <c r="C112" s="17" t="s">
        <v>323</v>
      </c>
      <c r="D112" s="19">
        <f>IF(B112="Instantaneous",1,IF(B112="Permanent",14,IF(C112="Round",LOOKUP(B112,Tables!$J$2:$J$10,Tables!$K$2:$K$10),IF(C112="Minute",LOOKUP(B112,Tables!$J$11:$J$15,Tables!K$11:K$15),IF(C112="Hour",7,LOOKUP(C112,Tables!$I$16:$I$20,Tables!$K$16:$K$20))))))</f>
        <v>4</v>
      </c>
    </row>
    <row r="113" spans="1:7">
      <c r="A113" s="13" t="s">
        <v>250</v>
      </c>
      <c r="B113" s="14" t="str">
        <f>D101</f>
        <v>Biocontrol</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f>IF(SUM(B105:B107)&gt;0,"+"&amp;SUM(B105:B107),0)</f>
        <v>0</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0d6</v>
      </c>
      <c r="C118" s="25" t="s">
        <v>223</v>
      </c>
      <c r="D118" s="7"/>
    </row>
    <row r="119" spans="1:7">
      <c r="A119" s="2" t="s">
        <v>332</v>
      </c>
      <c r="B119" s="24">
        <f t="shared" ref="B119:B120" si="4">IF(G119=0,1,G119)</f>
        <v>9</v>
      </c>
      <c r="C119" s="25" t="s">
        <v>204</v>
      </c>
      <c r="D119" s="7"/>
      <c r="F119" s="57" t="s">
        <v>187</v>
      </c>
      <c r="G119" s="58">
        <f>IF(Calculator!$F$3&gt;0,LOOKUP(Calculator!$F$3,Tables!$R$2:R$21,Tables!$U$2:$U$21)+D116,LOOKUP(Calculator!$F$2,Tables!$R$2:$R$21,Tables!$U$2:$U$21)+D116)</f>
        <v>9</v>
      </c>
    </row>
    <row r="120" spans="1:7">
      <c r="A120" s="2" t="s">
        <v>188</v>
      </c>
      <c r="B120" s="24">
        <f t="shared" si="4"/>
        <v>9</v>
      </c>
      <c r="C120" s="25" t="s">
        <v>365</v>
      </c>
      <c r="D120" s="7"/>
      <c r="E120" s="7"/>
      <c r="F120" s="57" t="s">
        <v>189</v>
      </c>
      <c r="G120" s="58">
        <f>IF(Calculator!$F$3&gt;0,LOOKUP(Calculator!$F$3,Tables!$R$2:R$21,Tables!$S$2:$S$21)+D116,LOOKUP(Calculator!$F$2,Tables!$R$2:$R$21,Tables!$S$2:$S$21)+D116)</f>
        <v>9</v>
      </c>
    </row>
    <row r="121" spans="1:7">
      <c r="A121" s="2" t="s">
        <v>261</v>
      </c>
      <c r="B121" s="26">
        <f>ROUND(D116/5,0)</f>
        <v>2</v>
      </c>
      <c r="C121" s="25" t="s">
        <v>190</v>
      </c>
      <c r="D121" s="7"/>
      <c r="E121" s="7"/>
      <c r="G121" s="7"/>
    </row>
    <row r="122" spans="1:7">
      <c r="A122" s="2" t="s">
        <v>191</v>
      </c>
      <c r="B122" s="24">
        <f>IF(G122=0,1,G122)</f>
        <v>2</v>
      </c>
      <c r="C122" s="25" t="s">
        <v>124</v>
      </c>
      <c r="D122" s="7"/>
      <c r="F122" s="57" t="s">
        <v>125</v>
      </c>
      <c r="G122" s="58">
        <f>IF(Calculator!$F$3&gt;0,LOOKUP(Calculator!$F$3,Tables!$R$2:$R$21,Tables!$T$2:$T$21)+B121,LOOKUP(Calculator!$F$2,Tables!$R$2:$R$21,Tables!$T$2:$T$21)+B121)</f>
        <v>2</v>
      </c>
    </row>
    <row r="123" spans="1:7">
      <c r="A123" s="2" t="s">
        <v>210</v>
      </c>
      <c r="B123" s="26" t="str">
        <f>B110</f>
        <v>None</v>
      </c>
      <c r="C123" s="25" t="s">
        <v>240</v>
      </c>
    </row>
    <row r="124" spans="1:7">
      <c r="B124" s="27"/>
      <c r="C124" s="25"/>
    </row>
    <row r="125" spans="1:7" ht="144" customHeight="1">
      <c r="A125" s="119" t="s">
        <v>453</v>
      </c>
      <c r="B125" s="116"/>
      <c r="C125" s="116"/>
      <c r="D125" s="116"/>
      <c r="E125" s="120"/>
    </row>
    <row r="126" spans="1:7">
      <c r="A126" s="1" t="s">
        <v>382</v>
      </c>
      <c r="B126" s="63" t="s">
        <v>167</v>
      </c>
      <c r="C126" s="8" t="s">
        <v>356</v>
      </c>
      <c r="D126" s="5" t="s">
        <v>298</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282</v>
      </c>
      <c r="C136" s="14" t="s">
        <v>295</v>
      </c>
      <c r="D136" s="15">
        <f>IF(B136="Touch",1,IF(B136="Self",1,LOOKUP(B136,Tables!$G$2:$G$21,Tables!$H$2:$H$21)))</f>
        <v>1</v>
      </c>
      <c r="F136" s="5" t="s">
        <v>163</v>
      </c>
    </row>
    <row r="137" spans="1:7">
      <c r="A137" s="16" t="s">
        <v>268</v>
      </c>
      <c r="B137" s="17">
        <v>24</v>
      </c>
      <c r="C137" s="17" t="s">
        <v>242</v>
      </c>
      <c r="D137" s="19">
        <f>IF(B137="Instantaneous",1,IF(B137="Permanent",14,IF(C137="Round",LOOKUP(B137,Tables!$J$2:$J$10,Tables!$K$2:$K$10),IF(C137="Minute",LOOKUP(B137,Tables!$J$11:$J$15,Tables!K$11:K$15),IF(C137="Hour",7,LOOKUP(C137,Tables!$I$16:$I$20,Tables!$K$16:$K$20))))))</f>
        <v>7</v>
      </c>
    </row>
    <row r="138" spans="1:7">
      <c r="A138" s="13" t="s">
        <v>250</v>
      </c>
      <c r="B138" s="14" t="str">
        <f>D126</f>
        <v>Biocontrol</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f>IF(SUM(B130:B132)&gt;0,"+"&amp;SUM(B130:B132),0)</f>
        <v>0</v>
      </c>
      <c r="D140" s="22">
        <f>B140</f>
        <v>0</v>
      </c>
      <c r="F140" s="6" t="s">
        <v>338</v>
      </c>
    </row>
    <row r="141" spans="1:7">
      <c r="A141" s="1" t="s">
        <v>222</v>
      </c>
      <c r="B141" s="23"/>
      <c r="C141" s="23"/>
      <c r="D141" s="23">
        <f>IF(SUM(D129:D140)&lt;1,1,(SUM(D129:D140)))</f>
        <v>12</v>
      </c>
      <c r="F141" s="6" t="s">
        <v>166</v>
      </c>
    </row>
    <row r="142" spans="1:7" ht="12" customHeight="1">
      <c r="B142" s="7"/>
      <c r="C142" s="7"/>
      <c r="D142" s="7"/>
      <c r="F142" s="5" t="s">
        <v>336</v>
      </c>
    </row>
    <row r="143" spans="1:7">
      <c r="A143" s="2" t="s">
        <v>221</v>
      </c>
      <c r="B143" s="24" t="str">
        <f>B140+C140&amp;"d6"</f>
        <v>0d6</v>
      </c>
      <c r="C143" s="25" t="s">
        <v>223</v>
      </c>
      <c r="D143" s="7"/>
    </row>
    <row r="144" spans="1:7">
      <c r="A144" s="2" t="s">
        <v>332</v>
      </c>
      <c r="B144" s="24">
        <f t="shared" ref="B144:B145" si="5">IF(G144=0,1,G144)</f>
        <v>12</v>
      </c>
      <c r="C144" s="25" t="s">
        <v>204</v>
      </c>
      <c r="D144" s="7"/>
      <c r="F144" s="57" t="s">
        <v>187</v>
      </c>
      <c r="G144" s="58">
        <f>IF(Calculator!$F$3&gt;0,LOOKUP(Calculator!$F$3,Tables!$R$2:R$21,Tables!$U$2:$U$21)+D141,LOOKUP(Calculator!$F$2,Tables!$R$2:$R$21,Tables!$U$2:$U$21)+D141)</f>
        <v>12</v>
      </c>
    </row>
    <row r="145" spans="1:7">
      <c r="A145" s="2" t="s">
        <v>188</v>
      </c>
      <c r="B145" s="24">
        <f t="shared" si="5"/>
        <v>12</v>
      </c>
      <c r="C145" s="25" t="s">
        <v>365</v>
      </c>
      <c r="D145" s="7"/>
      <c r="E145" s="7"/>
      <c r="F145" s="57" t="s">
        <v>189</v>
      </c>
      <c r="G145" s="58">
        <f>IF(Calculator!$F$3&gt;0,LOOKUP(Calculator!$F$3,Tables!$R$2:R$21,Tables!$S$2:$S$21)+D141,LOOKUP(Calculator!$F$2,Tables!$R$2:$R$21,Tables!$S$2:$S$21)+D141)</f>
        <v>12</v>
      </c>
    </row>
    <row r="146" spans="1:7">
      <c r="A146" s="2" t="s">
        <v>261</v>
      </c>
      <c r="B146" s="26">
        <f>ROUND(D141/5,0)</f>
        <v>2</v>
      </c>
      <c r="C146" s="25" t="s">
        <v>190</v>
      </c>
      <c r="D146" s="7"/>
      <c r="E146" s="7"/>
      <c r="G146" s="7"/>
    </row>
    <row r="147" spans="1:7">
      <c r="A147" s="2" t="s">
        <v>191</v>
      </c>
      <c r="B147" s="24">
        <f>IF(G147=0,1,G147)</f>
        <v>2</v>
      </c>
      <c r="C147" s="25" t="s">
        <v>126</v>
      </c>
      <c r="D147" s="7"/>
      <c r="F147" s="57" t="s">
        <v>127</v>
      </c>
      <c r="G147" s="58">
        <f>IF(Calculator!$F$3&gt;0,LOOKUP(Calculator!$F$3,Tables!$R$2:$R$21,Tables!$T$2:$T$21)+B146,LOOKUP(Calculator!$F$2,Tables!$R$2:$R$21,Tables!$T$2:$T$21)+B146)</f>
        <v>2</v>
      </c>
    </row>
    <row r="148" spans="1:7">
      <c r="A148" s="2" t="s">
        <v>210</v>
      </c>
      <c r="B148" s="26" t="str">
        <f>B135</f>
        <v>None</v>
      </c>
      <c r="C148" s="25" t="s">
        <v>240</v>
      </c>
    </row>
    <row r="149" spans="1:7" ht="12" customHeight="1">
      <c r="B149" s="27"/>
      <c r="C149" s="25"/>
    </row>
    <row r="150" spans="1:7" ht="144" customHeight="1">
      <c r="A150" s="119" t="s">
        <v>452</v>
      </c>
      <c r="B150" s="116"/>
      <c r="C150" s="116"/>
      <c r="D150" s="116"/>
      <c r="E150" s="120"/>
    </row>
    <row r="151" spans="1:7">
      <c r="A151" s="1" t="s">
        <v>382</v>
      </c>
      <c r="B151" s="63" t="s">
        <v>254</v>
      </c>
      <c r="C151" s="8" t="s">
        <v>356</v>
      </c>
      <c r="D151" s="5" t="s">
        <v>298</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206</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286</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273</v>
      </c>
      <c r="C160" s="17" t="s">
        <v>295</v>
      </c>
      <c r="D160" s="18">
        <f>IF(B160="Full",0,IF(B160="Partial",2,IF(B160="None",5,"ERROR!")))</f>
        <v>5</v>
      </c>
      <c r="F160" s="5" t="s">
        <v>329</v>
      </c>
    </row>
    <row r="161" spans="1:7">
      <c r="A161" s="13" t="s">
        <v>267</v>
      </c>
      <c r="B161" s="14" t="s">
        <v>282</v>
      </c>
      <c r="C161" s="14" t="str">
        <f>IF(B161=0,"-",IF(B161="Touch","-",IF(B161=1,"Meter","Meters")))</f>
        <v>-</v>
      </c>
      <c r="D161" s="15">
        <f>IF(B161="Touch",1,IF(B161="Self",1,LOOKUP(B161,Tables!$G$2:$G$21,Tables!$H$2:$H$21)))</f>
        <v>1</v>
      </c>
      <c r="F161" s="5" t="s">
        <v>163</v>
      </c>
    </row>
    <row r="162" spans="1:7">
      <c r="A162" s="16" t="s">
        <v>268</v>
      </c>
      <c r="B162" s="17">
        <v>10</v>
      </c>
      <c r="C162" s="17" t="s">
        <v>323</v>
      </c>
      <c r="D162" s="19">
        <f>IF(B162="Instantaneous",1,IF(B162="Permanent",14,IF(C162="Round",LOOKUP(B162,Tables!$J$2:$J$10,Tables!$K$2:$K$10),IF(C162="Minute",LOOKUP(B162,Tables!$J$11:$J$15,Tables!K$11:K$15),IF(C162="Hour",7,LOOKUP(C162,Tables!$I$16:$I$20,Tables!$K$16:$K$20))))))</f>
        <v>4</v>
      </c>
    </row>
    <row r="163" spans="1:7">
      <c r="A163" s="13" t="s">
        <v>250</v>
      </c>
      <c r="B163" s="14" t="str">
        <f>D151</f>
        <v>Biocontrol</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4</v>
      </c>
      <c r="C165" s="21">
        <f>IF(SUM(B155:B157)&gt;0,"+"&amp;SUM(B155:B157),0)</f>
        <v>0</v>
      </c>
      <c r="D165" s="22">
        <f>B165</f>
        <v>4</v>
      </c>
      <c r="F165" s="6" t="s">
        <v>338</v>
      </c>
    </row>
    <row r="166" spans="1:7">
      <c r="A166" s="1" t="s">
        <v>222</v>
      </c>
      <c r="B166" s="23"/>
      <c r="C166" s="23"/>
      <c r="D166" s="23">
        <f>IF(SUM(D154:D165)&lt;1,1,(SUM(D154:D165)))</f>
        <v>13</v>
      </c>
      <c r="F166" s="6" t="s">
        <v>166</v>
      </c>
    </row>
    <row r="167" spans="1:7" ht="12" customHeight="1">
      <c r="B167" s="7"/>
      <c r="C167" s="7"/>
      <c r="D167" s="7"/>
      <c r="F167" s="5" t="s">
        <v>336</v>
      </c>
    </row>
    <row r="168" spans="1:7">
      <c r="A168" s="2" t="s">
        <v>221</v>
      </c>
      <c r="B168" s="24" t="str">
        <f>B165+C165&amp;"d6"</f>
        <v>4d6</v>
      </c>
      <c r="C168" s="25" t="s">
        <v>223</v>
      </c>
      <c r="D168" s="7"/>
    </row>
    <row r="169" spans="1:7">
      <c r="A169" s="2" t="s">
        <v>332</v>
      </c>
      <c r="B169" s="24">
        <f t="shared" ref="B169:B170" si="6">IF(G169=0,1,G169)</f>
        <v>13</v>
      </c>
      <c r="C169" s="25" t="s">
        <v>204</v>
      </c>
      <c r="D169" s="7"/>
      <c r="F169" s="57" t="s">
        <v>187</v>
      </c>
      <c r="G169" s="58">
        <f>IF(Calculator!$F$3&gt;0,LOOKUP(Calculator!$F$3,Tables!$R$2:R$21,Tables!$U$2:$U$21)+D166,LOOKUP(Calculator!$F$2,Tables!$R$2:$R$21,Tables!$U$2:$U$21)+D166)</f>
        <v>13</v>
      </c>
    </row>
    <row r="170" spans="1:7">
      <c r="A170" s="2" t="s">
        <v>188</v>
      </c>
      <c r="B170" s="24">
        <f t="shared" si="6"/>
        <v>13</v>
      </c>
      <c r="C170" s="25" t="s">
        <v>365</v>
      </c>
      <c r="D170" s="7"/>
      <c r="E170" s="7"/>
      <c r="F170" s="57" t="s">
        <v>189</v>
      </c>
      <c r="G170" s="58">
        <f>IF(Calculator!$F$3&gt;0,LOOKUP(Calculator!$F$3,Tables!$R$2:R$21,Tables!$S$2:$S$21)+D166,LOOKUP(Calculator!$F$2,Tables!$R$2:$R$21,Tables!$S$2:$S$21)+D166)</f>
        <v>13</v>
      </c>
    </row>
    <row r="171" spans="1:7">
      <c r="A171" s="2" t="s">
        <v>261</v>
      </c>
      <c r="B171" s="26">
        <f>ROUND(D166/5,0)</f>
        <v>3</v>
      </c>
      <c r="C171" s="25" t="s">
        <v>190</v>
      </c>
      <c r="D171" s="7"/>
      <c r="E171" s="7"/>
      <c r="G171" s="7"/>
    </row>
    <row r="172" spans="1:7">
      <c r="A172" s="2" t="s">
        <v>191</v>
      </c>
      <c r="B172" s="24">
        <f>IF(G172=0,1,G172)</f>
        <v>3</v>
      </c>
      <c r="C172" s="25" t="s">
        <v>122</v>
      </c>
      <c r="D172" s="7"/>
      <c r="F172" s="57" t="s">
        <v>123</v>
      </c>
      <c r="G172" s="58">
        <f>IF(Calculator!$F$3&gt;0,LOOKUP(Calculator!$F$3,Tables!$R$2:$R$21,Tables!$T$2:$T$21)+B171,LOOKUP(Calculator!$F$2,Tables!$R$2:$R$21,Tables!$T$2:$T$21)+B171)</f>
        <v>3</v>
      </c>
    </row>
    <row r="173" spans="1:7" ht="12" customHeight="1">
      <c r="A173" s="2" t="s">
        <v>210</v>
      </c>
      <c r="B173" s="26" t="str">
        <f>B160</f>
        <v>None</v>
      </c>
      <c r="C173" s="25" t="s">
        <v>240</v>
      </c>
    </row>
    <row r="174" spans="1:7" ht="12" customHeight="1">
      <c r="B174" s="27"/>
      <c r="C174" s="25"/>
    </row>
    <row r="175" spans="1:7" ht="144" customHeight="1">
      <c r="A175" s="119" t="s">
        <v>60</v>
      </c>
      <c r="B175" s="116"/>
      <c r="C175" s="116"/>
      <c r="D175" s="116"/>
      <c r="E175" s="120"/>
    </row>
    <row r="176" spans="1:7">
      <c r="A176" s="1" t="s">
        <v>382</v>
      </c>
      <c r="B176" s="63" t="s">
        <v>304</v>
      </c>
      <c r="C176" s="8" t="s">
        <v>356</v>
      </c>
      <c r="D176" s="5" t="s">
        <v>298</v>
      </c>
    </row>
    <row r="177" spans="1:6">
      <c r="B177" s="7"/>
      <c r="C177" s="7"/>
      <c r="D177" s="7"/>
    </row>
    <row r="178" spans="1:6" ht="13" thickBot="1">
      <c r="A178" s="1" t="s">
        <v>358</v>
      </c>
      <c r="B178" s="23" t="s">
        <v>359</v>
      </c>
      <c r="C178" s="23" t="s">
        <v>205</v>
      </c>
      <c r="D178" s="23" t="s">
        <v>316</v>
      </c>
      <c r="F178" s="4" t="s">
        <v>317</v>
      </c>
    </row>
    <row r="179" spans="1:6">
      <c r="A179" s="10" t="s">
        <v>357</v>
      </c>
      <c r="B179" s="11" t="s">
        <v>206</v>
      </c>
      <c r="C179" s="11" t="s">
        <v>295</v>
      </c>
      <c r="D179" s="12">
        <f>IF(B179=0,0,LOOKUP(B179,Tables!A$2:A$4,Tables!B$2:B$4))</f>
        <v>0</v>
      </c>
      <c r="F179" s="5" t="s">
        <v>180</v>
      </c>
    </row>
    <row r="180" spans="1:6">
      <c r="A180" s="13" t="s">
        <v>294</v>
      </c>
      <c r="B180" s="14">
        <v>0</v>
      </c>
      <c r="C180" s="14" t="s">
        <v>212</v>
      </c>
      <c r="D180" s="15">
        <f>IF(B180=0,0,-1)</f>
        <v>0</v>
      </c>
      <c r="F180" s="5" t="s">
        <v>298</v>
      </c>
    </row>
    <row r="181" spans="1:6">
      <c r="A181" s="16" t="s">
        <v>296</v>
      </c>
      <c r="B181" s="17">
        <v>0</v>
      </c>
      <c r="C181" s="17" t="s">
        <v>295</v>
      </c>
      <c r="D181" s="18">
        <f>IF(B181=0,0,-1)</f>
        <v>0</v>
      </c>
      <c r="F181" s="5" t="s">
        <v>286</v>
      </c>
    </row>
    <row r="182" spans="1:6">
      <c r="A182" s="13" t="s">
        <v>297</v>
      </c>
      <c r="B182" s="14">
        <v>0</v>
      </c>
      <c r="C182" s="14" t="s">
        <v>295</v>
      </c>
      <c r="D182" s="15">
        <f>IF(B182=0,0,-1)</f>
        <v>0</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273</v>
      </c>
      <c r="C185" s="17" t="s">
        <v>295</v>
      </c>
      <c r="D185" s="18">
        <f>IF(B185="Full",0,IF(B185="Partial",2,IF(B185="None",5,"ERROR!")))</f>
        <v>5</v>
      </c>
      <c r="F185" s="5" t="s">
        <v>329</v>
      </c>
    </row>
    <row r="186" spans="1:6">
      <c r="A186" s="13" t="s">
        <v>267</v>
      </c>
      <c r="B186" s="14" t="s">
        <v>282</v>
      </c>
      <c r="C186" s="14" t="str">
        <f>IF(B186=0,"-",IF(B186="Touch","-",IF(B186=1,"Meter","Meters")))</f>
        <v>-</v>
      </c>
      <c r="D186" s="15">
        <f>IF(B186="Touch",1,IF(B186="Self",1,LOOKUP(B186,Tables!$G$2:$G$21,Tables!$H$2:$H$21)))</f>
        <v>1</v>
      </c>
      <c r="F186" s="5" t="s">
        <v>163</v>
      </c>
    </row>
    <row r="187" spans="1:6">
      <c r="A187" s="16" t="s">
        <v>268</v>
      </c>
      <c r="B187" s="17">
        <v>24</v>
      </c>
      <c r="C187" s="17" t="s">
        <v>242</v>
      </c>
      <c r="D187" s="19">
        <f>IF(B187="Instantaneous",1,IF(B187="Permanent",14,IF(C187="Round",LOOKUP(B187,Tables!$J$2:$J$10,Tables!$K$2:$K$10),IF(C187="Minute",LOOKUP(B187,Tables!$J$11:$J$15,Tables!K$11:K$15),IF(C187="Hour",7,LOOKUP(C187,Tables!$I$16:$I$20,Tables!$K$16:$K$20))))))</f>
        <v>7</v>
      </c>
    </row>
    <row r="188" spans="1:6">
      <c r="A188" s="13" t="s">
        <v>250</v>
      </c>
      <c r="B188" s="14" t="str">
        <f>D176</f>
        <v>Biocontrol</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0</v>
      </c>
      <c r="C190" s="21">
        <f>IF(SUM(B180:B182)&gt;0,"+"&amp;SUM(B180:B182),0)</f>
        <v>0</v>
      </c>
      <c r="D190" s="22">
        <f>B190</f>
        <v>0</v>
      </c>
      <c r="F190" s="6" t="s">
        <v>338</v>
      </c>
    </row>
    <row r="191" spans="1:6">
      <c r="A191" s="1" t="s">
        <v>222</v>
      </c>
      <c r="B191" s="23"/>
      <c r="C191" s="23"/>
      <c r="D191" s="23">
        <f>IF(SUM(D179:D190)&lt;1,1,(SUM(D179:D190)))</f>
        <v>12</v>
      </c>
      <c r="F191" s="6" t="s">
        <v>166</v>
      </c>
    </row>
    <row r="192" spans="1:6">
      <c r="B192" s="7"/>
      <c r="C192" s="7"/>
      <c r="D192" s="7"/>
      <c r="F192" s="5" t="s">
        <v>336</v>
      </c>
    </row>
    <row r="193" spans="1:7">
      <c r="A193" s="2" t="s">
        <v>221</v>
      </c>
      <c r="B193" s="24" t="str">
        <f>B190+C190&amp;"d6"</f>
        <v>0d6</v>
      </c>
      <c r="C193" s="25" t="s">
        <v>223</v>
      </c>
      <c r="D193" s="7"/>
    </row>
    <row r="194" spans="1:7">
      <c r="A194" s="2" t="s">
        <v>332</v>
      </c>
      <c r="B194" s="24">
        <f t="shared" ref="B194:B195" si="7">IF(G194=0,1,G194)</f>
        <v>12</v>
      </c>
      <c r="C194" s="25" t="s">
        <v>204</v>
      </c>
      <c r="D194" s="7"/>
      <c r="F194" s="57" t="s">
        <v>187</v>
      </c>
      <c r="G194" s="58">
        <f>IF(Calculator!$F$3&gt;0,LOOKUP(Calculator!$F$3,Tables!$R$2:R$21,Tables!$U$2:$U$21)+D191,LOOKUP(Calculator!$F$2,Tables!$R$2:$R$21,Tables!$U$2:$U$21)+D191)</f>
        <v>12</v>
      </c>
    </row>
    <row r="195" spans="1:7">
      <c r="A195" s="2" t="s">
        <v>188</v>
      </c>
      <c r="B195" s="24">
        <f t="shared" si="7"/>
        <v>12</v>
      </c>
      <c r="C195" s="25" t="s">
        <v>365</v>
      </c>
      <c r="D195" s="7"/>
      <c r="E195" s="7"/>
      <c r="F195" s="57" t="s">
        <v>189</v>
      </c>
      <c r="G195" s="58">
        <f>IF(Calculator!$F$3&gt;0,LOOKUP(Calculator!$F$3,Tables!$R$2:R$21,Tables!$S$2:$S$21)+D191,LOOKUP(Calculator!$F$2,Tables!$R$2:$R$21,Tables!$S$2:$S$21)+D191)</f>
        <v>12</v>
      </c>
    </row>
    <row r="196" spans="1:7">
      <c r="A196" s="2" t="s">
        <v>261</v>
      </c>
      <c r="B196" s="26">
        <f>ROUND(D191/5,0)</f>
        <v>2</v>
      </c>
      <c r="C196" s="25" t="s">
        <v>190</v>
      </c>
      <c r="D196" s="7"/>
      <c r="E196" s="7"/>
      <c r="G196" s="7"/>
    </row>
    <row r="197" spans="1:7">
      <c r="A197" s="2" t="s">
        <v>191</v>
      </c>
      <c r="B197" s="24">
        <f>IF(G197=0,1,G197)</f>
        <v>2</v>
      </c>
      <c r="C197" s="25" t="s">
        <v>132</v>
      </c>
      <c r="D197" s="7"/>
      <c r="F197" s="57" t="s">
        <v>133</v>
      </c>
      <c r="G197" s="58">
        <f>IF(Calculator!$F$3&gt;0,LOOKUP(Calculator!$F$3,Tables!$R$2:$R$21,Tables!$T$2:$T$21)+B196,LOOKUP(Calculator!$F$2,Tables!$R$2:$R$21,Tables!$T$2:$T$21)+B196)</f>
        <v>2</v>
      </c>
    </row>
    <row r="198" spans="1:7">
      <c r="A198" s="2" t="s">
        <v>210</v>
      </c>
      <c r="B198" s="26" t="str">
        <f>B185</f>
        <v>None</v>
      </c>
      <c r="C198" s="25" t="s">
        <v>240</v>
      </c>
      <c r="D198" s="7"/>
    </row>
    <row r="199" spans="1:7">
      <c r="B199" s="27"/>
      <c r="C199" s="25"/>
      <c r="D199" s="7"/>
    </row>
    <row r="200" spans="1:7" ht="144" customHeight="1">
      <c r="A200" s="116" t="s">
        <v>456</v>
      </c>
      <c r="B200" s="116"/>
      <c r="C200" s="116"/>
      <c r="D200" s="116"/>
      <c r="E200" s="120"/>
    </row>
    <row r="201" spans="1:7">
      <c r="A201" s="1" t="s">
        <v>382</v>
      </c>
      <c r="B201" s="7"/>
      <c r="C201" s="8" t="s">
        <v>356</v>
      </c>
      <c r="D201" s="5" t="s">
        <v>298</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Biocontrol</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8"/>
        <v>15</v>
      </c>
      <c r="C220" s="25" t="s">
        <v>365</v>
      </c>
      <c r="D220" s="7"/>
      <c r="E220" s="7"/>
      <c r="F220" s="57" t="s">
        <v>189</v>
      </c>
      <c r="G220" s="58">
        <f>IF(Calculator!$F$3&gt;0,LOOKUP(Calculator!$F$3,Tables!$R$2:R$21,Tables!$S$2:$S$21)+D216,LOOKUP(Calculator!$F$2,Tables!$R$2:$R$21,Tables!$S$2:$S$21)+D216)</f>
        <v>15</v>
      </c>
    </row>
    <row r="221" spans="1:7">
      <c r="A221" s="2" t="s">
        <v>261</v>
      </c>
      <c r="B221" s="26">
        <f>ROUND(D216/5,0)</f>
        <v>3</v>
      </c>
      <c r="C221" s="25" t="s">
        <v>190</v>
      </c>
      <c r="D221" s="7"/>
      <c r="E221" s="7"/>
      <c r="G221" s="7"/>
    </row>
    <row r="222" spans="1:7">
      <c r="A222" s="2" t="s">
        <v>191</v>
      </c>
      <c r="B222" s="24">
        <f>IF(G222=0,1,G222)</f>
        <v>3</v>
      </c>
      <c r="C222" s="25" t="s">
        <v>136</v>
      </c>
      <c r="D222" s="7"/>
      <c r="E222" s="7"/>
      <c r="F222" s="57" t="s">
        <v>137</v>
      </c>
      <c r="G222" s="58">
        <f>IF(Calculator!$F$3&gt;0,LOOKUP(Calculator!$F$3,Tables!$R$2:$R$21,Tables!$T$2:$T$21)+B221,LOOKUP(Calculator!$F$2,Tables!$R$2:$R$21,Tables!$T$2:$T$21)+B221)</f>
        <v>3</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298</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Biocontrol</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9"/>
        <v>9</v>
      </c>
      <c r="C245" s="25" t="s">
        <v>365</v>
      </c>
      <c r="D245" s="7"/>
      <c r="E245" s="7"/>
      <c r="F245" s="57" t="s">
        <v>189</v>
      </c>
      <c r="G245" s="58">
        <f>IF(Calculator!$F$3&gt;0,LOOKUP(Calculator!$F$3,Tables!$R$2:R$21,Tables!$S$2:$S$21)+D241,LOOKUP(Calculator!$F$2,Tables!$R$2:$R$21,Tables!$S$2:$S$21)+D241)</f>
        <v>9</v>
      </c>
    </row>
    <row r="246" spans="1:7">
      <c r="A246" s="2" t="s">
        <v>261</v>
      </c>
      <c r="B246" s="26">
        <f>ROUND(D241/5,0)</f>
        <v>2</v>
      </c>
      <c r="C246" s="25" t="s">
        <v>190</v>
      </c>
      <c r="D246" s="7"/>
      <c r="E246" s="7"/>
      <c r="G246" s="7"/>
    </row>
    <row r="247" spans="1:7">
      <c r="A247" s="2" t="s">
        <v>191</v>
      </c>
      <c r="B247" s="24">
        <f>IF(G247=0,1,G247)</f>
        <v>2</v>
      </c>
      <c r="C247" s="25" t="s">
        <v>136</v>
      </c>
      <c r="D247" s="7"/>
      <c r="E247" s="7"/>
      <c r="F247" s="57" t="s">
        <v>137</v>
      </c>
      <c r="G247" s="58">
        <f>IF(Calculator!$F$3&gt;0,LOOKUP(Calculator!$F$3,Tables!$R$2:$R$21,Tables!$T$2:$T$21)+B246,LOOKUP(Calculator!$F$2,Tables!$R$2:$R$21,Tables!$T$2:$T$21)+B246)</f>
        <v>2</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298</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Biocontrol</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0"/>
        <v>16</v>
      </c>
      <c r="C270" s="25" t="s">
        <v>365</v>
      </c>
      <c r="D270" s="7"/>
      <c r="E270" s="7"/>
      <c r="F270" s="57" t="s">
        <v>189</v>
      </c>
      <c r="G270" s="58">
        <f>IF(Calculator!$F$3&gt;0,LOOKUP(Calculator!$F$3,Tables!$R$2:R$21,Tables!$S$2:$S$21)+D266,LOOKUP(Calculator!$F$2,Tables!$R$2:$R$21,Tables!$S$2:$S$21)+D266)</f>
        <v>16</v>
      </c>
    </row>
    <row r="271" spans="1:7">
      <c r="A271" s="2" t="s">
        <v>261</v>
      </c>
      <c r="B271" s="26">
        <f>ROUND(D266/5,0)</f>
        <v>3</v>
      </c>
      <c r="C271" s="25" t="s">
        <v>190</v>
      </c>
      <c r="D271" s="7"/>
      <c r="E271" s="7"/>
      <c r="G271" s="7"/>
    </row>
    <row r="272" spans="1:7">
      <c r="A272" s="2" t="s">
        <v>191</v>
      </c>
      <c r="B272" s="24">
        <f>IF(G272=0,1,G272)</f>
        <v>3</v>
      </c>
      <c r="C272" s="25" t="s">
        <v>136</v>
      </c>
      <c r="D272" s="7"/>
      <c r="E272" s="7"/>
      <c r="F272" s="57" t="s">
        <v>137</v>
      </c>
      <c r="G272" s="58">
        <f>IF(Calculator!$F$3&gt;0,LOOKUP(Calculator!$F$3,Tables!$R$2:$R$21,Tables!$T$2:$T$21)+B271,LOOKUP(Calculator!$F$2,Tables!$R$2:$R$21,Tables!$T$2:$T$21)+B271)</f>
        <v>3</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298</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Biocontrol</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1"/>
        <v>13</v>
      </c>
      <c r="C295" s="25" t="s">
        <v>365</v>
      </c>
      <c r="D295" s="7"/>
      <c r="E295" s="7"/>
      <c r="F295" s="57" t="s">
        <v>189</v>
      </c>
      <c r="G295" s="58">
        <f>IF(Calculator!$F$3&gt;0,LOOKUP(Calculator!$F$3,Tables!$R$2:R$21,Tables!$S$2:$S$21)+D291,LOOKUP(Calculator!$F$2,Tables!$R$2:$R$21,Tables!$S$2:$S$21)+D291)</f>
        <v>13</v>
      </c>
    </row>
    <row r="296" spans="1:7">
      <c r="A296" s="2" t="s">
        <v>261</v>
      </c>
      <c r="B296" s="26">
        <f>ROUND(D291/5,0)</f>
        <v>3</v>
      </c>
      <c r="C296" s="25" t="s">
        <v>190</v>
      </c>
      <c r="D296" s="7"/>
      <c r="E296" s="7"/>
      <c r="G296" s="7"/>
    </row>
    <row r="297" spans="1:7">
      <c r="A297" s="2" t="s">
        <v>191</v>
      </c>
      <c r="B297" s="24">
        <f>IF(G297=0,1,G297)</f>
        <v>3</v>
      </c>
      <c r="C297" s="25" t="s">
        <v>136</v>
      </c>
      <c r="D297" s="7"/>
      <c r="E297" s="7"/>
      <c r="F297" s="57" t="s">
        <v>137</v>
      </c>
      <c r="G297" s="58">
        <f>IF(Calculator!$F$3&gt;0,LOOKUP(Calculator!$F$3,Tables!$R$2:$R$21,Tables!$T$2:$T$21)+B296,LOOKUP(Calculator!$F$2,Tables!$R$2:$R$21,Tables!$T$2:$T$21)+B296)</f>
        <v>3</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298</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Biocontrol</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2"/>
        <v>13</v>
      </c>
      <c r="C320" s="25" t="s">
        <v>365</v>
      </c>
      <c r="D320" s="7"/>
      <c r="E320" s="7"/>
      <c r="F320" s="57" t="s">
        <v>189</v>
      </c>
      <c r="G320" s="58">
        <f>IF(Calculator!$F$3&gt;0,LOOKUP(Calculator!$F$3,Tables!$R$2:R$21,Tables!$S$2:$S$21)+D316,LOOKUP(Calculator!$F$2,Tables!$R$2:$R$21,Tables!$S$2:$S$21)+D316)</f>
        <v>13</v>
      </c>
    </row>
    <row r="321" spans="1:7">
      <c r="A321" s="2" t="s">
        <v>261</v>
      </c>
      <c r="B321" s="26">
        <f>ROUND(D316/5,0)</f>
        <v>3</v>
      </c>
      <c r="C321" s="25" t="s">
        <v>190</v>
      </c>
      <c r="D321" s="7"/>
      <c r="E321" s="7"/>
      <c r="G321" s="7"/>
    </row>
    <row r="322" spans="1:7">
      <c r="A322" s="2" t="s">
        <v>191</v>
      </c>
      <c r="B322" s="24">
        <f>IF(G322=0,1,G322)</f>
        <v>3</v>
      </c>
      <c r="C322" s="25" t="s">
        <v>136</v>
      </c>
      <c r="D322" s="7"/>
      <c r="E322" s="7"/>
      <c r="F322" s="57" t="s">
        <v>137</v>
      </c>
      <c r="G322" s="58">
        <f>IF(Calculator!$F$3&gt;0,LOOKUP(Calculator!$F$3,Tables!$R$2:$R$21,Tables!$T$2:$T$21)+B321,LOOKUP(Calculator!$F$2,Tables!$R$2:$R$21,Tables!$T$2:$T$21)+B321)</f>
        <v>3</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298</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Biocontrol</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13"/>
        <v>6</v>
      </c>
      <c r="C345" s="25" t="s">
        <v>365</v>
      </c>
      <c r="D345" s="7"/>
      <c r="E345" s="7"/>
      <c r="F345" s="57" t="s">
        <v>189</v>
      </c>
      <c r="G345" s="58">
        <f>IF(Calculator!$F$3&gt;0,LOOKUP(Calculator!$F$3,Tables!$R$2:R$21,Tables!$S$2:$S$21)+D341,LOOKUP(Calculator!$F$2,Tables!$R$2:$R$21,Tables!$S$2:$S$21)+D341)</f>
        <v>6</v>
      </c>
    </row>
    <row r="346" spans="1:7">
      <c r="A346" s="2" t="s">
        <v>261</v>
      </c>
      <c r="B346" s="26">
        <f>ROUND(D341/5,0)</f>
        <v>1</v>
      </c>
      <c r="C346" s="25" t="s">
        <v>190</v>
      </c>
      <c r="D346" s="7"/>
      <c r="E346" s="7"/>
      <c r="G346" s="7"/>
    </row>
    <row r="347" spans="1:7">
      <c r="A347" s="2" t="s">
        <v>191</v>
      </c>
      <c r="B347" s="24">
        <f>IF(G347=0,1,G347)</f>
        <v>1</v>
      </c>
      <c r="C347" s="25" t="s">
        <v>136</v>
      </c>
      <c r="D347" s="7"/>
      <c r="E347" s="7"/>
      <c r="F347" s="57" t="s">
        <v>137</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298</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Biocontrol</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14"/>
        <v>28</v>
      </c>
      <c r="C370" s="25" t="s">
        <v>365</v>
      </c>
      <c r="D370" s="7"/>
      <c r="E370" s="7"/>
      <c r="F370" s="57" t="s">
        <v>189</v>
      </c>
      <c r="G370" s="58">
        <f>IF(Calculator!$F$3&gt;0,LOOKUP(Calculator!$F$3,Tables!$R$2:R$21,Tables!$S$2:$S$21)+D366,LOOKUP(Calculator!$F$2,Tables!$R$2:$R$21,Tables!$S$2:$S$21)+D366)</f>
        <v>28</v>
      </c>
    </row>
    <row r="371" spans="1:7">
      <c r="A371" s="2" t="s">
        <v>261</v>
      </c>
      <c r="B371" s="26">
        <f>ROUND(D366/5,0)</f>
        <v>6</v>
      </c>
      <c r="C371" s="25" t="s">
        <v>190</v>
      </c>
      <c r="D371" s="7"/>
      <c r="E371" s="7"/>
      <c r="G371" s="7"/>
    </row>
    <row r="372" spans="1:7">
      <c r="A372" s="2" t="s">
        <v>191</v>
      </c>
      <c r="B372" s="24">
        <f>IF(G372=0,1,G372)</f>
        <v>6</v>
      </c>
      <c r="C372" s="25" t="s">
        <v>136</v>
      </c>
      <c r="D372" s="7"/>
      <c r="E372" s="7"/>
      <c r="F372" s="57" t="s">
        <v>137</v>
      </c>
      <c r="G372" s="58">
        <f>IF(Calculator!$F$3&gt;0,LOOKUP(Calculator!$F$3,Tables!$R$2:$R$21,Tables!$T$2:$T$21)+B371,LOOKUP(Calculator!$F$2,Tables!$R$2:$R$21,Tables!$T$2:$T$21)+B371)</f>
        <v>6</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298</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Biocontrol</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15"/>
        <v>8</v>
      </c>
      <c r="C395" s="25" t="s">
        <v>365</v>
      </c>
      <c r="D395" s="7"/>
      <c r="E395" s="7"/>
      <c r="F395" s="57" t="s">
        <v>189</v>
      </c>
      <c r="G395" s="58">
        <f>IF(Calculator!$F$3&gt;0,LOOKUP(Calculator!$F$3,Tables!$R$2:R$21,Tables!$S$2:$S$21)+D391,LOOKUP(Calculator!$F$2,Tables!$R$2:$R$21,Tables!$S$2:$S$21)+D391)</f>
        <v>8</v>
      </c>
    </row>
    <row r="396" spans="1:7">
      <c r="A396" s="2" t="s">
        <v>261</v>
      </c>
      <c r="B396" s="26">
        <f>ROUND(D391/5,0)</f>
        <v>2</v>
      </c>
      <c r="C396" s="25" t="s">
        <v>190</v>
      </c>
      <c r="D396" s="7"/>
      <c r="E396" s="7"/>
      <c r="G396" s="7"/>
    </row>
    <row r="397" spans="1:7">
      <c r="A397" s="2" t="s">
        <v>191</v>
      </c>
      <c r="B397" s="24">
        <f>IF(G397=0,1,G397)</f>
        <v>2</v>
      </c>
      <c r="C397" s="25" t="s">
        <v>136</v>
      </c>
      <c r="D397" s="7"/>
      <c r="E397" s="7"/>
      <c r="F397" s="57" t="s">
        <v>137</v>
      </c>
      <c r="G397" s="58">
        <f>IF(Calculator!$F$3&gt;0,LOOKUP(Calculator!$F$3,Tables!$R$2:$R$21,Tables!$T$2:$T$21)+B396,LOOKUP(Calculator!$F$2,Tables!$R$2:$R$21,Tables!$T$2:$T$21)+B396)</f>
        <v>2</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298</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Biocontrol</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16"/>
        <v>26</v>
      </c>
      <c r="C420" s="25" t="s">
        <v>365</v>
      </c>
      <c r="D420" s="7"/>
      <c r="E420" s="7"/>
      <c r="F420" s="57" t="s">
        <v>189</v>
      </c>
      <c r="G420" s="58">
        <f>IF(Calculator!$F$3&gt;0,LOOKUP(Calculator!$F$3,Tables!$R$2:R$21,Tables!$S$2:$S$21)+D416,LOOKUP(Calculator!$F$2,Tables!$R$2:$R$21,Tables!$S$2:$S$21)+D416)</f>
        <v>26</v>
      </c>
    </row>
    <row r="421" spans="1:7">
      <c r="A421" s="2" t="s">
        <v>261</v>
      </c>
      <c r="B421" s="26">
        <f>ROUND(D416/5,0)</f>
        <v>5</v>
      </c>
      <c r="C421" s="25" t="s">
        <v>190</v>
      </c>
      <c r="D421" s="7"/>
      <c r="E421" s="7"/>
      <c r="G421" s="7"/>
    </row>
    <row r="422" spans="1:7">
      <c r="A422" s="2" t="s">
        <v>191</v>
      </c>
      <c r="B422" s="24">
        <f>IF(G422=0,1,G422)</f>
        <v>5</v>
      </c>
      <c r="C422" s="25" t="s">
        <v>136</v>
      </c>
      <c r="D422" s="7"/>
      <c r="E422" s="7"/>
      <c r="F422" s="57" t="s">
        <v>137</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298</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Biocontrol</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17"/>
        <v>11</v>
      </c>
      <c r="C445" s="25" t="s">
        <v>365</v>
      </c>
      <c r="D445" s="7"/>
      <c r="E445" s="7"/>
      <c r="F445" s="57" t="s">
        <v>189</v>
      </c>
      <c r="G445" s="58">
        <f>IF(Calculator!$F$3&gt;0,LOOKUP(Calculator!$F$3,Tables!$R$2:R$21,Tables!$S$2:$S$21)+D441,LOOKUP(Calculator!$F$2,Tables!$R$2:$R$21,Tables!$S$2:$S$21)+D441)</f>
        <v>11</v>
      </c>
    </row>
    <row r="446" spans="1:7">
      <c r="A446" s="2" t="s">
        <v>261</v>
      </c>
      <c r="B446" s="26">
        <f>ROUND(D441/5,0)</f>
        <v>2</v>
      </c>
      <c r="C446" s="25" t="s">
        <v>190</v>
      </c>
      <c r="D446" s="7"/>
      <c r="E446" s="7"/>
      <c r="G446" s="7"/>
    </row>
    <row r="447" spans="1:7">
      <c r="A447" s="2" t="s">
        <v>191</v>
      </c>
      <c r="B447" s="24">
        <f>IF(G447=0,1,G447)</f>
        <v>2</v>
      </c>
      <c r="C447" s="25" t="s">
        <v>136</v>
      </c>
      <c r="D447" s="7"/>
      <c r="E447" s="7"/>
      <c r="F447" s="57" t="s">
        <v>137</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298</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Biocontrol</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18"/>
        <v>12</v>
      </c>
      <c r="C470" s="25" t="s">
        <v>365</v>
      </c>
      <c r="D470" s="7"/>
      <c r="E470" s="7"/>
      <c r="F470" s="57" t="s">
        <v>189</v>
      </c>
      <c r="G470" s="58">
        <f>IF(Calculator!$F$3&gt;0,LOOKUP(Calculator!$F$3,Tables!$R$2:R$21,Tables!$S$2:$S$21)+D466,LOOKUP(Calculator!$F$2,Tables!$R$2:$R$21,Tables!$S$2:$S$21)+D466)</f>
        <v>12</v>
      </c>
    </row>
    <row r="471" spans="1:7">
      <c r="A471" s="2" t="s">
        <v>261</v>
      </c>
      <c r="B471" s="26">
        <f>ROUND(D466/5,0)</f>
        <v>2</v>
      </c>
      <c r="C471" s="25" t="s">
        <v>190</v>
      </c>
      <c r="D471" s="7"/>
      <c r="E471" s="7"/>
      <c r="G471" s="7"/>
    </row>
    <row r="472" spans="1:7">
      <c r="A472" s="2" t="s">
        <v>191</v>
      </c>
      <c r="B472" s="24">
        <f>IF(G472=0,1,G472)</f>
        <v>2</v>
      </c>
      <c r="C472" s="25" t="s">
        <v>136</v>
      </c>
      <c r="D472" s="7"/>
      <c r="E472" s="7"/>
      <c r="F472" s="57" t="s">
        <v>137</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298</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Biocontrol</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19"/>
        <v>7</v>
      </c>
      <c r="C495" s="25" t="s">
        <v>365</v>
      </c>
      <c r="D495" s="7"/>
      <c r="E495" s="7"/>
      <c r="F495" s="57" t="s">
        <v>189</v>
      </c>
      <c r="G495" s="58">
        <f>IF(Calculator!$F$3&gt;0,LOOKUP(Calculator!$F$3,Tables!$R$2:R$21,Tables!$S$2:$S$21)+D491,LOOKUP(Calculator!$F$2,Tables!$R$2:$R$21,Tables!$S$2:$S$21)+D491)</f>
        <v>7</v>
      </c>
    </row>
    <row r="496" spans="1:7">
      <c r="A496" s="2" t="s">
        <v>261</v>
      </c>
      <c r="B496" s="26">
        <f>ROUND(D491/5,0)</f>
        <v>1</v>
      </c>
      <c r="C496" s="25" t="s">
        <v>190</v>
      </c>
      <c r="D496" s="7"/>
      <c r="E496" s="7"/>
      <c r="G496" s="7"/>
    </row>
    <row r="497" spans="1:7">
      <c r="A497" s="2" t="s">
        <v>191</v>
      </c>
      <c r="B497" s="24">
        <f>IF(G497=0,1,G497)</f>
        <v>1</v>
      </c>
      <c r="C497" s="25" t="s">
        <v>136</v>
      </c>
      <c r="D497" s="7"/>
      <c r="E497" s="7"/>
      <c r="F497" s="57" t="s">
        <v>137</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298</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Biocontrol</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0"/>
        <v>16</v>
      </c>
      <c r="C520" s="25" t="s">
        <v>365</v>
      </c>
      <c r="D520" s="7"/>
      <c r="E520" s="7"/>
      <c r="F520" s="57" t="s">
        <v>189</v>
      </c>
      <c r="G520" s="58">
        <f>IF(Calculator!$F$3&gt;0,LOOKUP(Calculator!$F$3,Tables!$R$2:R$21,Tables!$S$2:$S$21)+D516,LOOKUP(Calculator!$F$2,Tables!$R$2:$R$21,Tables!$S$2:$S$21)+D516)</f>
        <v>16</v>
      </c>
    </row>
    <row r="521" spans="1:7">
      <c r="A521" s="2" t="s">
        <v>261</v>
      </c>
      <c r="B521" s="26">
        <f>ROUND(D516/5,0)</f>
        <v>3</v>
      </c>
      <c r="C521" s="25" t="s">
        <v>190</v>
      </c>
      <c r="D521" s="7"/>
      <c r="E521" s="7"/>
      <c r="G521" s="7"/>
    </row>
    <row r="522" spans="1:7">
      <c r="A522" s="2" t="s">
        <v>191</v>
      </c>
      <c r="B522" s="24">
        <f>IF(G522=0,1,G522)</f>
        <v>3</v>
      </c>
      <c r="C522" s="25" t="s">
        <v>136</v>
      </c>
      <c r="D522" s="7"/>
      <c r="E522" s="7"/>
      <c r="F522" s="57" t="s">
        <v>137</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298</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Biocontrol</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1"/>
        <v>19</v>
      </c>
      <c r="C545" s="25" t="s">
        <v>365</v>
      </c>
      <c r="D545" s="7"/>
      <c r="E545" s="7"/>
      <c r="F545" s="57" t="s">
        <v>189</v>
      </c>
      <c r="G545" s="58">
        <f>IF(Calculator!$F$3&gt;0,LOOKUP(Calculator!$F$3,Tables!$R$2:R$21,Tables!$S$2:$S$21)+D541,LOOKUP(Calculator!$F$2,Tables!$R$2:$R$21,Tables!$S$2:$S$21)+D541)</f>
        <v>19</v>
      </c>
    </row>
    <row r="546" spans="1:7">
      <c r="A546" s="2" t="s">
        <v>261</v>
      </c>
      <c r="B546" s="26">
        <f>ROUND(D541/5,0)</f>
        <v>4</v>
      </c>
      <c r="C546" s="25" t="s">
        <v>190</v>
      </c>
      <c r="D546" s="7"/>
      <c r="E546" s="7"/>
      <c r="G546" s="7"/>
    </row>
    <row r="547" spans="1:7">
      <c r="A547" s="2" t="s">
        <v>191</v>
      </c>
      <c r="B547" s="24">
        <f>IF(G547=0,1,G547)</f>
        <v>4</v>
      </c>
      <c r="C547" s="25" t="s">
        <v>136</v>
      </c>
      <c r="D547" s="7"/>
      <c r="E547" s="7"/>
      <c r="F547" s="57" t="s">
        <v>137</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298</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Biocontrol</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2"/>
        <v>24</v>
      </c>
      <c r="C570" s="25" t="s">
        <v>365</v>
      </c>
      <c r="D570" s="7"/>
      <c r="E570" s="7"/>
      <c r="F570" s="57" t="s">
        <v>189</v>
      </c>
      <c r="G570" s="58">
        <f>IF(Calculator!$F$3&gt;0,LOOKUP(Calculator!$F$3,Tables!$R$2:R$21,Tables!$S$2:$S$21)+D566,LOOKUP(Calculator!$F$2,Tables!$R$2:$R$21,Tables!$S$2:$S$21)+D566)</f>
        <v>24</v>
      </c>
    </row>
    <row r="571" spans="1:7">
      <c r="A571" s="2" t="s">
        <v>261</v>
      </c>
      <c r="B571" s="26">
        <f>ROUND(D566/5,0)</f>
        <v>5</v>
      </c>
      <c r="C571" s="25" t="s">
        <v>190</v>
      </c>
      <c r="D571" s="7"/>
      <c r="E571" s="7"/>
      <c r="G571" s="7"/>
    </row>
    <row r="572" spans="1:7">
      <c r="A572" s="2" t="s">
        <v>191</v>
      </c>
      <c r="B572" s="24">
        <f>IF(G572=0,1,G572)</f>
        <v>5</v>
      </c>
      <c r="C572" s="25" t="s">
        <v>136</v>
      </c>
      <c r="D572" s="7"/>
      <c r="E572" s="7"/>
      <c r="F572" s="57" t="s">
        <v>137</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298</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136</v>
      </c>
      <c r="D597" s="7"/>
      <c r="E597" s="7"/>
      <c r="F597" s="57" t="s">
        <v>137</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brk id="475" max="16383" man="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600"/>
  <sheetViews>
    <sheetView view="pageLayout" workbookViewId="0">
      <selection activeCell="A26" sqref="A26"/>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6">
      <c r="A1" s="1" t="s">
        <v>382</v>
      </c>
      <c r="B1" s="5" t="s">
        <v>422</v>
      </c>
      <c r="C1" s="8" t="s">
        <v>356</v>
      </c>
      <c r="D1" s="5" t="s">
        <v>12</v>
      </c>
    </row>
    <row r="2" spans="1:6">
      <c r="B2" s="7"/>
      <c r="C2" s="7"/>
      <c r="D2" s="7"/>
    </row>
    <row r="3" spans="1:6" ht="13" thickBot="1">
      <c r="A3" s="4" t="s">
        <v>358</v>
      </c>
      <c r="B3" s="9" t="s">
        <v>359</v>
      </c>
      <c r="C3" s="9" t="s">
        <v>205</v>
      </c>
      <c r="D3" s="9" t="s">
        <v>316</v>
      </c>
      <c r="F3" s="4" t="s">
        <v>317</v>
      </c>
    </row>
    <row r="4" spans="1:6">
      <c r="A4" s="10" t="s">
        <v>357</v>
      </c>
      <c r="B4" s="11" t="s">
        <v>206</v>
      </c>
      <c r="C4" s="11" t="s">
        <v>295</v>
      </c>
      <c r="D4" s="12">
        <f>IF(B4=0,0,LOOKUP(B4,Tables!A$2:A$4,Tables!B$2:B$4))</f>
        <v>0</v>
      </c>
      <c r="F4" s="5" t="s">
        <v>180</v>
      </c>
    </row>
    <row r="5" spans="1:6">
      <c r="A5" s="13" t="s">
        <v>294</v>
      </c>
      <c r="B5" s="14">
        <v>0</v>
      </c>
      <c r="C5" s="14" t="s">
        <v>212</v>
      </c>
      <c r="D5" s="15">
        <f>IF(B5=0,0,-1)</f>
        <v>0</v>
      </c>
      <c r="F5" s="5" t="s">
        <v>298</v>
      </c>
    </row>
    <row r="6" spans="1:6">
      <c r="A6" s="16" t="s">
        <v>296</v>
      </c>
      <c r="B6" s="17">
        <v>0</v>
      </c>
      <c r="C6" s="17" t="s">
        <v>295</v>
      </c>
      <c r="D6" s="18">
        <f>IF(B6=0,0,-1)</f>
        <v>0</v>
      </c>
      <c r="F6" s="5" t="s">
        <v>12</v>
      </c>
    </row>
    <row r="7" spans="1:6">
      <c r="A7" s="13" t="s">
        <v>297</v>
      </c>
      <c r="B7" s="14">
        <v>0</v>
      </c>
      <c r="C7" s="14" t="s">
        <v>295</v>
      </c>
      <c r="D7" s="15">
        <f>IF(B7=0,0,-1)</f>
        <v>0</v>
      </c>
      <c r="F7" s="5" t="s">
        <v>299</v>
      </c>
    </row>
    <row r="8" spans="1:6">
      <c r="A8" s="16" t="s">
        <v>219</v>
      </c>
      <c r="B8" s="17">
        <v>0</v>
      </c>
      <c r="C8" s="17" t="s">
        <v>295</v>
      </c>
      <c r="D8" s="18">
        <f>IF(B8=0,0,LOOKUP(B8,Tables!$C$2:$C$21,Tables!$D$2:$D$21))</f>
        <v>0</v>
      </c>
      <c r="F8" s="5" t="s">
        <v>300</v>
      </c>
    </row>
    <row r="9" spans="1:6">
      <c r="A9" s="13" t="s">
        <v>266</v>
      </c>
      <c r="B9" s="14">
        <v>3</v>
      </c>
      <c r="C9" s="14" t="str">
        <f>IF(B9=0,"-",IF(B9=1,"Meter Radius","Meters Radius"))</f>
        <v>Meters Radius</v>
      </c>
      <c r="D9" s="15">
        <f>IF(B9=0,0,IF(B8=0,LOOKUP(B9,Tables!E$2:E$21,Tables!F$2:F$21),"Cannot have both"))</f>
        <v>3</v>
      </c>
      <c r="F9" s="5" t="s">
        <v>177</v>
      </c>
    </row>
    <row r="10" spans="1:6">
      <c r="A10" s="16" t="s">
        <v>269</v>
      </c>
      <c r="B10" s="17" t="s">
        <v>272</v>
      </c>
      <c r="C10" s="17" t="s">
        <v>295</v>
      </c>
      <c r="D10" s="18">
        <f>IF(B10="Full",0,IF(B10="Partial",2,IF(B10="None",5,"ERROR!")))</f>
        <v>2</v>
      </c>
      <c r="F10" s="5" t="s">
        <v>252</v>
      </c>
    </row>
    <row r="11" spans="1:6">
      <c r="A11" s="13" t="s">
        <v>267</v>
      </c>
      <c r="B11" s="14">
        <v>5</v>
      </c>
      <c r="C11" s="14" t="str">
        <f>IF(B11=0,"-",IF(B11="Touch","-",IF(B11=1,"Meter","Meters")))</f>
        <v>Meters</v>
      </c>
      <c r="D11" s="15">
        <f>IF(B11="Touch",1,IF(B11="Self",1,LOOKUP(B11,Tables!$G$2:$G$21,Tables!$H$2:$H$21)))</f>
        <v>2</v>
      </c>
      <c r="F11" s="5" t="s">
        <v>321</v>
      </c>
    </row>
    <row r="12" spans="1:6">
      <c r="A12" s="16" t="s">
        <v>268</v>
      </c>
      <c r="B12" s="17" t="s">
        <v>281</v>
      </c>
      <c r="C12" s="17" t="s">
        <v>323</v>
      </c>
      <c r="D12" s="19">
        <f>IF(B12="Instantaneous",1,IF(B12="Permanent",14,IF(C12="Round",LOOKUP(B12,Tables!$J$2:$J$10,Tables!$K$2:$K$10),IF(C12="Minute",LOOKUP(B12,Tables!$J$11:$J$15,Tables!K$11:K$15),IF(C12="Hour",7,LOOKUP(C12,Tables!$I$16:$I$20,Tables!$K$16:$K$20))))))</f>
        <v>1</v>
      </c>
    </row>
    <row r="13" spans="1:6">
      <c r="A13" s="13" t="s">
        <v>250</v>
      </c>
      <c r="B13" s="14" t="str">
        <f>D1</f>
        <v>Control Magic</v>
      </c>
      <c r="C13" s="14" t="s">
        <v>295</v>
      </c>
      <c r="D13" s="15">
        <f>LOOKUP(B13,Tables!$N$2:$N$9,Tables!$O$2:$O$9)</f>
        <v>2</v>
      </c>
      <c r="F13" s="4" t="s">
        <v>287</v>
      </c>
    </row>
    <row r="14" spans="1:6">
      <c r="A14" s="16" t="s">
        <v>202</v>
      </c>
      <c r="B14" s="17" t="s">
        <v>407</v>
      </c>
      <c r="C14" s="17" t="s">
        <v>295</v>
      </c>
      <c r="D14" s="18">
        <f>LOOKUP(B14,Tables!$P$2:$P$5,Tables!$Q$2:$Q$5)</f>
        <v>-4</v>
      </c>
      <c r="F14" s="6" t="s">
        <v>407</v>
      </c>
    </row>
    <row r="15" spans="1:6" ht="13" thickBot="1">
      <c r="A15" s="20" t="s">
        <v>251</v>
      </c>
      <c r="B15" s="21">
        <v>8</v>
      </c>
      <c r="C15" s="21">
        <f>IF(SUM(B5:B7)&gt;0,"+"&amp;SUM(B5:B7),0)</f>
        <v>0</v>
      </c>
      <c r="D15" s="22">
        <f>B15</f>
        <v>8</v>
      </c>
      <c r="F15" s="6" t="s">
        <v>338</v>
      </c>
    </row>
    <row r="16" spans="1:6">
      <c r="A16" s="4" t="s">
        <v>222</v>
      </c>
      <c r="B16" s="9"/>
      <c r="C16" s="9"/>
      <c r="D16" s="23">
        <f>IF(SUM(D4:D15)&lt;1,1,(SUM(D4:D15)))</f>
        <v>14</v>
      </c>
      <c r="F16" s="6" t="s">
        <v>166</v>
      </c>
    </row>
    <row r="17" spans="1:7" ht="12" customHeight="1">
      <c r="B17" s="7"/>
      <c r="C17" s="7"/>
      <c r="D17" s="7"/>
      <c r="E17" s="7"/>
      <c r="F17" s="5" t="s">
        <v>336</v>
      </c>
    </row>
    <row r="18" spans="1:7">
      <c r="A18" s="2" t="s">
        <v>221</v>
      </c>
      <c r="B18" s="24" t="str">
        <f>B15+C15&amp;"d6"</f>
        <v>8d6</v>
      </c>
      <c r="C18" s="25" t="s">
        <v>223</v>
      </c>
      <c r="D18" s="7"/>
      <c r="E18" s="7"/>
      <c r="G18" s="7"/>
    </row>
    <row r="19" spans="1:7">
      <c r="A19" s="2" t="s">
        <v>332</v>
      </c>
      <c r="B19" s="24">
        <f t="shared" ref="B19:B20" si="0">IF(G19=0,1,G19)</f>
        <v>14</v>
      </c>
      <c r="C19" s="25" t="s">
        <v>204</v>
      </c>
      <c r="D19" s="7"/>
      <c r="E19" s="7"/>
      <c r="F19" s="57" t="s">
        <v>187</v>
      </c>
      <c r="G19" s="58">
        <f>IF(Calculator!$F$3&gt;0,LOOKUP(Calculator!$F$3,Tables!$R$2:R$21,Tables!$U$2:$U$21)+D16,LOOKUP(Calculator!$F$2,Tables!$R$2:$R$21,Tables!$U$2:$U$21)+D16)</f>
        <v>14</v>
      </c>
    </row>
    <row r="20" spans="1:7">
      <c r="A20" s="2" t="s">
        <v>188</v>
      </c>
      <c r="B20" s="24">
        <f t="shared" si="0"/>
        <v>14</v>
      </c>
      <c r="C20" s="25" t="s">
        <v>365</v>
      </c>
      <c r="D20" s="7"/>
      <c r="E20" s="7"/>
      <c r="F20" s="57" t="s">
        <v>189</v>
      </c>
      <c r="G20" s="58">
        <f>IF(Calculator!$F$3&gt;0,LOOKUP(Calculator!$F$3,Tables!$R$2:R$21,Tables!$S$2:$S$21)+D16,LOOKUP(Calculator!$F$2,Tables!$R$2:$R$21,Tables!$S$2:$S$21)+D16)</f>
        <v>14</v>
      </c>
    </row>
    <row r="21" spans="1:7">
      <c r="A21" s="2" t="s">
        <v>261</v>
      </c>
      <c r="B21" s="26">
        <f>ROUND(D16/5,0)</f>
        <v>3</v>
      </c>
      <c r="C21" s="25" t="s">
        <v>190</v>
      </c>
      <c r="D21" s="7"/>
      <c r="E21" s="7"/>
      <c r="G21" s="7"/>
    </row>
    <row r="22" spans="1:7">
      <c r="A22" s="2" t="s">
        <v>191</v>
      </c>
      <c r="B22" s="24">
        <f>IF(G22=0,1,G22)</f>
        <v>3</v>
      </c>
      <c r="C22" s="25" t="s">
        <v>363</v>
      </c>
      <c r="D22" s="7"/>
      <c r="E22" s="7"/>
      <c r="F22" s="57" t="s">
        <v>141</v>
      </c>
      <c r="G22" s="58">
        <f>IF(Calculator!$F$3&gt;0,LOOKUP(Calculator!$F$3,Tables!$R$2:$R$21,Tables!$T$2:$T$21)+B21,LOOKUP(Calculator!$F$2,Tables!$R$2:$R$21,Tables!$T$2:$T$21)+B21)</f>
        <v>3</v>
      </c>
    </row>
    <row r="23" spans="1:7">
      <c r="A23" s="2" t="s">
        <v>210</v>
      </c>
      <c r="B23" s="26" t="str">
        <f>B10</f>
        <v>Partial</v>
      </c>
      <c r="C23" s="25" t="s">
        <v>240</v>
      </c>
      <c r="D23" s="7"/>
      <c r="E23" s="7"/>
      <c r="F23" s="7"/>
      <c r="G23" s="7"/>
    </row>
    <row r="24" spans="1:7">
      <c r="B24" s="27"/>
      <c r="C24" s="25"/>
      <c r="D24" s="7"/>
      <c r="E24" s="7"/>
      <c r="F24" s="7"/>
      <c r="G24" s="7"/>
    </row>
    <row r="25" spans="1:7" ht="144" customHeight="1">
      <c r="A25" s="119" t="s">
        <v>540</v>
      </c>
      <c r="B25" s="116"/>
      <c r="C25" s="116"/>
      <c r="D25" s="116"/>
      <c r="E25" s="120"/>
    </row>
    <row r="26" spans="1:7">
      <c r="A26" s="1" t="s">
        <v>382</v>
      </c>
      <c r="B26" s="5" t="s">
        <v>310</v>
      </c>
      <c r="C26" s="8" t="s">
        <v>356</v>
      </c>
      <c r="D26" s="5" t="s">
        <v>12</v>
      </c>
    </row>
    <row r="27" spans="1:7" ht="12" customHeight="1">
      <c r="B27" s="7"/>
      <c r="C27" s="7"/>
      <c r="D27" s="7"/>
    </row>
    <row r="28" spans="1:7" ht="13" thickBot="1">
      <c r="A28" s="1" t="s">
        <v>358</v>
      </c>
      <c r="B28" s="23" t="s">
        <v>359</v>
      </c>
      <c r="C28" s="23" t="s">
        <v>205</v>
      </c>
      <c r="D28" s="23" t="s">
        <v>316</v>
      </c>
      <c r="F28" s="4" t="s">
        <v>317</v>
      </c>
    </row>
    <row r="29" spans="1:7">
      <c r="A29" s="10" t="s">
        <v>357</v>
      </c>
      <c r="B29" s="11" t="s">
        <v>206</v>
      </c>
      <c r="C29" s="11" t="s">
        <v>295</v>
      </c>
      <c r="D29" s="12">
        <f>IF(B29=0,0,LOOKUP(B29,Tables!A$2:A$4,Tables!B$2:B$4))</f>
        <v>0</v>
      </c>
      <c r="F29" s="5" t="s">
        <v>180</v>
      </c>
    </row>
    <row r="30" spans="1:7">
      <c r="A30" s="13" t="s">
        <v>294</v>
      </c>
      <c r="B30" s="14">
        <v>0</v>
      </c>
      <c r="C30" s="14" t="s">
        <v>212</v>
      </c>
      <c r="D30" s="15">
        <f t="shared" ref="D30:D32" si="1">IF(B30=0,0,-1)</f>
        <v>0</v>
      </c>
      <c r="F30" s="5" t="s">
        <v>298</v>
      </c>
    </row>
    <row r="31" spans="1:7">
      <c r="A31" s="16" t="s">
        <v>296</v>
      </c>
      <c r="B31" s="17">
        <v>0</v>
      </c>
      <c r="C31" s="17" t="s">
        <v>295</v>
      </c>
      <c r="D31" s="18">
        <f t="shared" si="1"/>
        <v>0</v>
      </c>
      <c r="F31" s="5" t="s">
        <v>12</v>
      </c>
    </row>
    <row r="32" spans="1:7">
      <c r="A32" s="13" t="s">
        <v>297</v>
      </c>
      <c r="B32" s="14">
        <v>0</v>
      </c>
      <c r="C32" s="14" t="s">
        <v>295</v>
      </c>
      <c r="D32" s="15">
        <f t="shared" si="1"/>
        <v>0</v>
      </c>
      <c r="F32" s="5" t="s">
        <v>299</v>
      </c>
    </row>
    <row r="33" spans="1:7">
      <c r="A33" s="16" t="s">
        <v>219</v>
      </c>
      <c r="B33" s="17">
        <v>1</v>
      </c>
      <c r="C33" s="17" t="s">
        <v>295</v>
      </c>
      <c r="D33" s="18">
        <f>IF(B33=0,0,LOOKUP(B33,Tables!$C$2:$C$21,Tables!$D$2:$D$21))</f>
        <v>1</v>
      </c>
      <c r="F33" s="5" t="s">
        <v>300</v>
      </c>
    </row>
    <row r="34" spans="1:7">
      <c r="A34" s="13" t="s">
        <v>266</v>
      </c>
      <c r="B34" s="14">
        <v>0</v>
      </c>
      <c r="C34" s="14" t="str">
        <f t="shared" ref="C34" si="2">IF(B34=0,"-",IF(B34=1,"Meter Radius","Meters Radius"))</f>
        <v>-</v>
      </c>
      <c r="D34" s="15">
        <f>IF(B34=0,0,IF(B33=0,LOOKUP(B34,Tables!E$2:E$21,Tables!F$2:F$21),"Cannot have both"))</f>
        <v>0</v>
      </c>
      <c r="F34" s="5" t="s">
        <v>177</v>
      </c>
    </row>
    <row r="35" spans="1:7">
      <c r="A35" s="16" t="s">
        <v>269</v>
      </c>
      <c r="B35" s="17" t="s">
        <v>273</v>
      </c>
      <c r="C35" s="17" t="s">
        <v>295</v>
      </c>
      <c r="D35" s="18">
        <f t="shared" ref="D35" si="3">IF(B35="Full",0,IF(B35="Partial",2,IF(B35="None",5,"ERROR!")))</f>
        <v>5</v>
      </c>
      <c r="F35" s="5" t="s">
        <v>329</v>
      </c>
    </row>
    <row r="36" spans="1:7">
      <c r="A36" s="13" t="s">
        <v>267</v>
      </c>
      <c r="B36" s="14">
        <v>10</v>
      </c>
      <c r="C36" s="14" t="str">
        <f t="shared" ref="C36" si="4">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 t="shared" ref="B38" si="5">D26</f>
        <v>Control Magic</v>
      </c>
      <c r="C38" s="14" t="s">
        <v>295</v>
      </c>
      <c r="D38" s="15">
        <f>LOOKUP(B38,Tables!$N$2:$N$9,Tables!$O$2:$O$9)</f>
        <v>2</v>
      </c>
      <c r="F38" s="4" t="s">
        <v>287</v>
      </c>
    </row>
    <row r="39" spans="1:7">
      <c r="A39" s="16" t="s">
        <v>202</v>
      </c>
      <c r="B39" s="17" t="s">
        <v>407</v>
      </c>
      <c r="C39" s="17" t="s">
        <v>295</v>
      </c>
      <c r="D39" s="18">
        <f>LOOKUP(B39,Tables!$P$2:$P$5,Tables!$Q$2:$Q$5)</f>
        <v>-4</v>
      </c>
      <c r="F39" s="6" t="s">
        <v>407</v>
      </c>
    </row>
    <row r="40" spans="1:7" ht="13" thickBot="1">
      <c r="A40" s="20" t="s">
        <v>251</v>
      </c>
      <c r="B40" s="21">
        <v>6</v>
      </c>
      <c r="C40" s="21">
        <f t="shared" ref="C40" si="6">IF(SUM(B30:B32)&gt;0,"+"&amp;SUM(B30:B32),0)</f>
        <v>0</v>
      </c>
      <c r="D40" s="22">
        <f t="shared" ref="D40" si="7">B40</f>
        <v>6</v>
      </c>
      <c r="F40" s="6" t="s">
        <v>338</v>
      </c>
    </row>
    <row r="41" spans="1:7">
      <c r="A41" s="1" t="s">
        <v>222</v>
      </c>
      <c r="B41" s="23"/>
      <c r="C41" s="23"/>
      <c r="D41" s="23">
        <f t="shared" ref="D41" si="8">IF(SUM(D29:D40)&lt;1,1,(SUM(D29:D40)))</f>
        <v>16</v>
      </c>
      <c r="F41" s="6" t="s">
        <v>166</v>
      </c>
    </row>
    <row r="42" spans="1:7" ht="12" customHeight="1">
      <c r="B42" s="7"/>
      <c r="C42" s="7"/>
      <c r="D42" s="7"/>
      <c r="E42" s="7"/>
      <c r="F42" s="5" t="s">
        <v>336</v>
      </c>
    </row>
    <row r="43" spans="1:7">
      <c r="A43" s="2" t="s">
        <v>221</v>
      </c>
      <c r="B43" s="24" t="str">
        <f t="shared" ref="B43" si="9">B40+C40&amp;"d6"</f>
        <v>6d6</v>
      </c>
      <c r="C43" s="25" t="s">
        <v>223</v>
      </c>
      <c r="D43" s="7"/>
      <c r="E43" s="7"/>
    </row>
    <row r="44" spans="1:7">
      <c r="A44" s="2" t="s">
        <v>332</v>
      </c>
      <c r="B44" s="24">
        <f t="shared" ref="B44:B45" si="10">IF(G44=0,1,G44)</f>
        <v>16</v>
      </c>
      <c r="C44" s="25" t="s">
        <v>204</v>
      </c>
      <c r="D44" s="7"/>
      <c r="E44" s="7"/>
      <c r="F44" s="57" t="s">
        <v>187</v>
      </c>
      <c r="G44" s="58">
        <f>IF(Calculator!$F$3&gt;0,LOOKUP(Calculator!$F$3,Tables!$R$2:R$21,Tables!$U$2:$U$21)+D41,LOOKUP(Calculator!$F$2,Tables!$R$2:$R$21,Tables!$U$2:$U$21)+D41)</f>
        <v>16</v>
      </c>
    </row>
    <row r="45" spans="1:7">
      <c r="A45" s="2" t="s">
        <v>188</v>
      </c>
      <c r="B45" s="24">
        <f t="shared" si="10"/>
        <v>16</v>
      </c>
      <c r="C45" s="25" t="s">
        <v>365</v>
      </c>
      <c r="D45" s="7"/>
      <c r="E45" s="7"/>
      <c r="F45" s="57" t="s">
        <v>189</v>
      </c>
      <c r="G45" s="58">
        <f>IF(Calculator!$F$3&gt;0,LOOKUP(Calculator!$F$3,Tables!$R$2:R$21,Tables!$S$2:$S$21)+D41,LOOKUP(Calculator!$F$2,Tables!$R$2:$R$21,Tables!$S$2:$S$21)+D41)</f>
        <v>16</v>
      </c>
    </row>
    <row r="46" spans="1:7">
      <c r="A46" s="2" t="s">
        <v>261</v>
      </c>
      <c r="B46" s="26">
        <f t="shared" ref="B46" si="11">ROUND(D41/5,0)</f>
        <v>3</v>
      </c>
      <c r="C46" s="25" t="s">
        <v>190</v>
      </c>
      <c r="D46" s="7"/>
      <c r="E46" s="7"/>
      <c r="G46" s="7"/>
    </row>
    <row r="47" spans="1:7">
      <c r="A47" s="2" t="s">
        <v>191</v>
      </c>
      <c r="B47" s="24">
        <f t="shared" ref="B47" si="12">IF(G47=0,1,G47)</f>
        <v>3</v>
      </c>
      <c r="C47" s="25" t="s">
        <v>363</v>
      </c>
      <c r="D47" s="7"/>
      <c r="E47" s="7"/>
      <c r="F47" s="57" t="s">
        <v>141</v>
      </c>
      <c r="G47" s="58">
        <f>IF(Calculator!$F$3&gt;0,LOOKUP(Calculator!$F$3,Tables!$R$2:$R$21,Tables!$T$2:$T$21)+B46,LOOKUP(Calculator!$F$2,Tables!$R$2:$R$21,Tables!$T$2:$T$21)+B46)</f>
        <v>3</v>
      </c>
    </row>
    <row r="48" spans="1:7">
      <c r="A48" s="2" t="s">
        <v>210</v>
      </c>
      <c r="B48" s="26" t="str">
        <f t="shared" ref="B48" si="13">B35</f>
        <v>None</v>
      </c>
      <c r="C48" s="25" t="s">
        <v>240</v>
      </c>
    </row>
    <row r="49" spans="1:6">
      <c r="B49" s="27"/>
      <c r="C49" s="25"/>
    </row>
    <row r="50" spans="1:6" ht="144" customHeight="1">
      <c r="A50" s="116" t="s">
        <v>44</v>
      </c>
      <c r="B50" s="116"/>
      <c r="C50" s="116"/>
      <c r="D50" s="116"/>
      <c r="E50" s="120"/>
    </row>
    <row r="51" spans="1:6">
      <c r="A51" s="1" t="s">
        <v>382</v>
      </c>
      <c r="B51" s="7" t="s">
        <v>533</v>
      </c>
      <c r="C51" s="8" t="s">
        <v>356</v>
      </c>
      <c r="D51" s="5" t="s">
        <v>12</v>
      </c>
    </row>
    <row r="52" spans="1:6">
      <c r="B52" s="7"/>
      <c r="C52" s="7"/>
      <c r="D52" s="7"/>
    </row>
    <row r="53" spans="1:6" ht="13" thickBot="1">
      <c r="A53" s="1" t="s">
        <v>358</v>
      </c>
      <c r="B53" s="23" t="s">
        <v>359</v>
      </c>
      <c r="C53" s="23" t="s">
        <v>205</v>
      </c>
      <c r="D53" s="23" t="s">
        <v>316</v>
      </c>
      <c r="F53" s="4" t="s">
        <v>317</v>
      </c>
    </row>
    <row r="54" spans="1:6">
      <c r="A54" s="10" t="s">
        <v>357</v>
      </c>
      <c r="B54" s="11" t="s">
        <v>509</v>
      </c>
      <c r="C54" s="11" t="s">
        <v>295</v>
      </c>
      <c r="D54" s="12">
        <f>IF(B54=0,0,LOOKUP(B54,Tables!A$2:A$4,Tables!B$2:B$4))</f>
        <v>0</v>
      </c>
      <c r="F54" s="5" t="s">
        <v>180</v>
      </c>
    </row>
    <row r="55" spans="1:6">
      <c r="A55" s="13" t="s">
        <v>294</v>
      </c>
      <c r="B55" s="14">
        <v>1</v>
      </c>
      <c r="C55" s="14" t="s">
        <v>212</v>
      </c>
      <c r="D55" s="15">
        <f>IF(B55=0,0,-1)</f>
        <v>-1</v>
      </c>
      <c r="F55" s="5" t="s">
        <v>298</v>
      </c>
    </row>
    <row r="56" spans="1:6">
      <c r="A56" s="16" t="s">
        <v>296</v>
      </c>
      <c r="B56" s="17">
        <v>1</v>
      </c>
      <c r="C56" s="17" t="s">
        <v>295</v>
      </c>
      <c r="D56" s="18">
        <f>IF(B56=0,0,-1)</f>
        <v>-1</v>
      </c>
      <c r="F56" s="5" t="s">
        <v>12</v>
      </c>
    </row>
    <row r="57" spans="1:6">
      <c r="A57" s="13" t="s">
        <v>297</v>
      </c>
      <c r="B57" s="14">
        <v>1</v>
      </c>
      <c r="C57" s="14" t="s">
        <v>295</v>
      </c>
      <c r="D57" s="15">
        <f>IF(B57=0,0,-1)</f>
        <v>-1</v>
      </c>
      <c r="F57" s="5" t="s">
        <v>299</v>
      </c>
    </row>
    <row r="58" spans="1:6">
      <c r="A58" s="16" t="s">
        <v>219</v>
      </c>
      <c r="B58" s="17">
        <v>1</v>
      </c>
      <c r="C58" s="17" t="s">
        <v>295</v>
      </c>
      <c r="D58" s="18">
        <f>IF(B58=0,0,LOOKUP(B58,Tables!$C$2:$C$21,Tables!$D$2:$D$21))</f>
        <v>1</v>
      </c>
      <c r="F58" s="5" t="s">
        <v>300</v>
      </c>
    </row>
    <row r="59" spans="1:6">
      <c r="A59" s="13" t="s">
        <v>266</v>
      </c>
      <c r="B59" s="14"/>
      <c r="C59" s="14" t="str">
        <f>IF(B59=0,"-",IF(B59=1,"Meter Radius","Meters Radius"))</f>
        <v>-</v>
      </c>
      <c r="D59" s="15">
        <f>IF(B59=0,0,IF(B58=0,LOOKUP(B59,Tables!E$2:E$21,Tables!F$2:F$21),"Cannot have both"))</f>
        <v>0</v>
      </c>
      <c r="F59" s="5" t="s">
        <v>177</v>
      </c>
    </row>
    <row r="60" spans="1:6">
      <c r="A60" s="16" t="s">
        <v>269</v>
      </c>
      <c r="B60" s="17" t="s">
        <v>510</v>
      </c>
      <c r="C60" s="17" t="s">
        <v>295</v>
      </c>
      <c r="D60" s="18">
        <f>IF(B60="Full",0,IF(B60="Partial",2,IF(B60="None",5,"ERROR!")))</f>
        <v>5</v>
      </c>
      <c r="F60" s="5" t="s">
        <v>149</v>
      </c>
    </row>
    <row r="61" spans="1:6">
      <c r="A61" s="13" t="s">
        <v>267</v>
      </c>
      <c r="B61" s="14" t="s">
        <v>480</v>
      </c>
      <c r="C61" s="14" t="str">
        <f>IF(B61=0,"-",IF(B61="Touch","-",IF(B61=1,"Meter","Meters")))</f>
        <v>-</v>
      </c>
      <c r="D61" s="15">
        <f>IF(B61="Touch",1,IF(B61="Self",1,LOOKUP(B61,Tables!$G$2:$G$21,Tables!$H$2:$H$21)))</f>
        <v>1</v>
      </c>
      <c r="F61" s="5" t="s">
        <v>321</v>
      </c>
    </row>
    <row r="62" spans="1:6">
      <c r="A62" s="16" t="s">
        <v>268</v>
      </c>
      <c r="B62" s="17">
        <v>12</v>
      </c>
      <c r="C62" s="17" t="s">
        <v>14</v>
      </c>
      <c r="D62" s="19">
        <f>IF(B62="Instantaneous",1,IF(B62="Permanent",14,IF(C62="Round",LOOKUP(B62,Tables!$J$2:$J$10,Tables!$K$2:$K$10),IF(C62="Minute",LOOKUP(B62,Tables!$J$11:$J$15,Tables!K$11:K$15),IF(C62="Hour",7,LOOKUP(C62,Tables!$I$16:$I$20,Tables!$K$16:$K$20))))))</f>
        <v>7</v>
      </c>
    </row>
    <row r="63" spans="1:6">
      <c r="A63" s="13" t="s">
        <v>250</v>
      </c>
      <c r="B63" s="14" t="str">
        <f>D51</f>
        <v>Control Magic</v>
      </c>
      <c r="C63" s="14" t="s">
        <v>295</v>
      </c>
      <c r="D63" s="15">
        <f>LOOKUP(B63,Tables!$N$2:$N$9,Tables!$O$2:$O$9)</f>
        <v>2</v>
      </c>
      <c r="F63" s="4" t="s">
        <v>287</v>
      </c>
    </row>
    <row r="64" spans="1:6">
      <c r="A64" s="16" t="s">
        <v>202</v>
      </c>
      <c r="B64" s="17" t="s">
        <v>510</v>
      </c>
      <c r="C64" s="17" t="s">
        <v>295</v>
      </c>
      <c r="D64" s="18">
        <f>LOOKUP(B64,Tables!$P$2:$P$5,Tables!$Q$2:$Q$5)</f>
        <v>-4</v>
      </c>
      <c r="F64" s="6" t="s">
        <v>407</v>
      </c>
    </row>
    <row r="65" spans="1:7" ht="13" thickBot="1">
      <c r="A65" s="20" t="s">
        <v>251</v>
      </c>
      <c r="B65" s="21">
        <v>4</v>
      </c>
      <c r="C65" s="21" t="str">
        <f>IF(SUM(B55:B57)&gt;0,"+"&amp;SUM(B55:B57),0)</f>
        <v>+3</v>
      </c>
      <c r="D65" s="22">
        <f>B65</f>
        <v>4</v>
      </c>
      <c r="F65" s="6" t="s">
        <v>338</v>
      </c>
    </row>
    <row r="66" spans="1:7" ht="12" customHeight="1">
      <c r="A66" s="1" t="s">
        <v>222</v>
      </c>
      <c r="B66" s="23"/>
      <c r="C66" s="23"/>
      <c r="D66" s="23">
        <f>IF(SUM(D54:D65)&lt;1,1,(SUM(D54:D65)))</f>
        <v>13</v>
      </c>
      <c r="F66" s="6" t="s">
        <v>166</v>
      </c>
    </row>
    <row r="67" spans="1:7" ht="12" customHeight="1">
      <c r="B67" s="7"/>
      <c r="C67" s="7"/>
      <c r="D67" s="7"/>
      <c r="F67" s="5" t="s">
        <v>336</v>
      </c>
    </row>
    <row r="68" spans="1:7">
      <c r="A68" s="2" t="s">
        <v>221</v>
      </c>
      <c r="B68" s="24" t="str">
        <f>B65+C65&amp;"d6"</f>
        <v>7d6</v>
      </c>
      <c r="C68" s="25" t="s">
        <v>223</v>
      </c>
      <c r="D68" s="7"/>
    </row>
    <row r="69" spans="1:7">
      <c r="A69" s="2" t="s">
        <v>332</v>
      </c>
      <c r="B69" s="24">
        <f t="shared" ref="B69:B70" si="14">IF(G69=0,1,G69)</f>
        <v>13</v>
      </c>
      <c r="C69" s="25" t="s">
        <v>204</v>
      </c>
      <c r="D69" s="7"/>
      <c r="F69" s="57" t="s">
        <v>187</v>
      </c>
      <c r="G69" s="58">
        <f>IF(Calculator!$F$3&gt;0,LOOKUP(Calculator!$F$3,Tables!$R$2:R$21,Tables!$U$2:$U$21)+D66,LOOKUP(Calculator!$F$2,Tables!$R$2:$R$21,Tables!$U$2:$U$21)+D66)</f>
        <v>13</v>
      </c>
    </row>
    <row r="70" spans="1:7">
      <c r="A70" s="2" t="s">
        <v>188</v>
      </c>
      <c r="B70" s="24">
        <f t="shared" si="14"/>
        <v>13</v>
      </c>
      <c r="C70" s="25" t="s">
        <v>365</v>
      </c>
      <c r="D70" s="7"/>
      <c r="E70" s="7"/>
      <c r="F70" s="57" t="s">
        <v>189</v>
      </c>
      <c r="G70" s="58">
        <f>IF(Calculator!$F$3&gt;0,LOOKUP(Calculator!$F$3,Tables!$R$2:R$21,Tables!$S$2:$S$21)+D66,LOOKUP(Calculator!$F$2,Tables!$R$2:$R$21,Tables!$S$2:$S$21)+D66)</f>
        <v>13</v>
      </c>
    </row>
    <row r="71" spans="1:7">
      <c r="A71" s="2" t="s">
        <v>261</v>
      </c>
      <c r="B71" s="26">
        <f>ROUND(D66/5,0)</f>
        <v>3</v>
      </c>
      <c r="C71" s="25" t="s">
        <v>190</v>
      </c>
      <c r="D71" s="7"/>
      <c r="E71" s="7"/>
      <c r="G71" s="7"/>
    </row>
    <row r="72" spans="1:7">
      <c r="A72" s="2" t="s">
        <v>191</v>
      </c>
      <c r="B72" s="24">
        <f>IF(G72=0,1,G72)</f>
        <v>3</v>
      </c>
      <c r="C72" s="25" t="s">
        <v>363</v>
      </c>
      <c r="D72" s="7"/>
      <c r="F72" s="57" t="s">
        <v>141</v>
      </c>
      <c r="G72" s="58">
        <f>IF(Calculator!$F$3&gt;0,LOOKUP(Calculator!$F$3,Tables!$R$2:$R$21,Tables!$T$2:$T$21)+B71,LOOKUP(Calculator!$F$2,Tables!$R$2:$R$21,Tables!$T$2:$T$21)+B71)</f>
        <v>3</v>
      </c>
    </row>
    <row r="73" spans="1:7">
      <c r="A73" s="2" t="s">
        <v>210</v>
      </c>
      <c r="B73" s="26" t="str">
        <f>B60</f>
        <v>None</v>
      </c>
      <c r="C73" s="25" t="s">
        <v>240</v>
      </c>
    </row>
    <row r="74" spans="1:7" ht="7" customHeight="1">
      <c r="B74" s="27"/>
      <c r="C74" s="25"/>
    </row>
    <row r="75" spans="1:7" ht="149" customHeight="1">
      <c r="A75" s="119" t="s">
        <v>5</v>
      </c>
      <c r="B75" s="116"/>
      <c r="C75" s="116"/>
      <c r="D75" s="116"/>
      <c r="E75" s="120"/>
    </row>
    <row r="76" spans="1:7">
      <c r="A76" s="1" t="s">
        <v>382</v>
      </c>
      <c r="B76" s="7" t="s">
        <v>479</v>
      </c>
      <c r="C76" s="8" t="s">
        <v>356</v>
      </c>
      <c r="D76" s="5" t="s">
        <v>12</v>
      </c>
    </row>
    <row r="77" spans="1:7" ht="12" customHeight="1">
      <c r="B77" s="7"/>
      <c r="C77" s="7"/>
      <c r="D77" s="7"/>
    </row>
    <row r="78" spans="1:7" ht="13" thickBot="1">
      <c r="A78" s="1" t="s">
        <v>358</v>
      </c>
      <c r="B78" s="23" t="s">
        <v>359</v>
      </c>
      <c r="C78" s="23" t="s">
        <v>205</v>
      </c>
      <c r="D78" s="23" t="s">
        <v>316</v>
      </c>
      <c r="F78" s="4" t="s">
        <v>317</v>
      </c>
    </row>
    <row r="79" spans="1:7">
      <c r="A79" s="10" t="s">
        <v>357</v>
      </c>
      <c r="B79" s="11" t="s">
        <v>230</v>
      </c>
      <c r="C79" s="11" t="s">
        <v>295</v>
      </c>
      <c r="D79" s="12">
        <f>IF(B79=0,0,LOOKUP(B79,Tables!A$2:A$4,Tables!B$2:B$4))</f>
        <v>0</v>
      </c>
      <c r="F79" s="5" t="s">
        <v>180</v>
      </c>
    </row>
    <row r="80" spans="1:7">
      <c r="A80" s="13" t="s">
        <v>294</v>
      </c>
      <c r="B80" s="14">
        <v>1</v>
      </c>
      <c r="C80" s="14" t="s">
        <v>212</v>
      </c>
      <c r="D80" s="15">
        <f>IF(B80=0,0,-1)</f>
        <v>-1</v>
      </c>
      <c r="F80" s="5" t="s">
        <v>298</v>
      </c>
    </row>
    <row r="81" spans="1:7">
      <c r="A81" s="16" t="s">
        <v>296</v>
      </c>
      <c r="B81" s="17">
        <v>1</v>
      </c>
      <c r="C81" s="17" t="s">
        <v>295</v>
      </c>
      <c r="D81" s="18">
        <f>IF(B81=0,0,-1)</f>
        <v>-1</v>
      </c>
      <c r="F81" s="5" t="s">
        <v>12</v>
      </c>
    </row>
    <row r="82" spans="1:7">
      <c r="A82" s="13" t="s">
        <v>297</v>
      </c>
      <c r="B82" s="14">
        <v>1</v>
      </c>
      <c r="C82" s="14" t="s">
        <v>295</v>
      </c>
      <c r="D82" s="15">
        <f>IF(B82=0,0,-1)</f>
        <v>-1</v>
      </c>
      <c r="F82" s="5" t="s">
        <v>299</v>
      </c>
    </row>
    <row r="83" spans="1:7">
      <c r="A83" s="16" t="s">
        <v>219</v>
      </c>
      <c r="B83" s="17">
        <v>3</v>
      </c>
      <c r="C83" s="17" t="s">
        <v>295</v>
      </c>
      <c r="D83" s="18">
        <f>IF(B83=0,0,LOOKUP(B83,Tables!$C$2:$C$21,Tables!$D$2:$D$21))</f>
        <v>3</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13</v>
      </c>
      <c r="C85" s="17" t="s">
        <v>295</v>
      </c>
      <c r="D85" s="18">
        <f>IF(B85="Full",0,IF(B85="Partial",2,IF(B85="None",5,"ERROR!")))</f>
        <v>5</v>
      </c>
      <c r="F85" s="5" t="s">
        <v>149</v>
      </c>
    </row>
    <row r="86" spans="1:7">
      <c r="A86" s="13" t="s">
        <v>267</v>
      </c>
      <c r="B86" s="14">
        <v>20</v>
      </c>
      <c r="C86" s="14" t="str">
        <f>IF(B86=0,"-",IF(B86="Touch","-",IF(B86=1,"Meter","Meters")))</f>
        <v>Meters</v>
      </c>
      <c r="D86" s="15">
        <f>IF(B86="Touch",1,IF(B86="Self",1,LOOKUP(B86,Tables!$G$2:$G$21,Tables!$H$2:$H$21)))</f>
        <v>4</v>
      </c>
      <c r="F86" s="5" t="s">
        <v>321</v>
      </c>
    </row>
    <row r="87" spans="1:7">
      <c r="A87" s="16" t="s">
        <v>268</v>
      </c>
      <c r="B87" s="17">
        <v>24</v>
      </c>
      <c r="C87" s="17" t="s">
        <v>14</v>
      </c>
      <c r="D87" s="19">
        <f>IF(B87="Instantaneous",1,IF(B87="Permanent",14,IF(C87="Round",LOOKUP(B87,Tables!$J$2:$J$10,Tables!$K$2:$K$10),IF(C87="Minute",LOOKUP(B87,Tables!$J$11:$J$15,Tables!K$11:K$15),IF(C87="Hour",7,LOOKUP(C87,Tables!$I$16:$I$20,Tables!$K$16:$K$20))))))</f>
        <v>7</v>
      </c>
    </row>
    <row r="88" spans="1:7">
      <c r="A88" s="13" t="s">
        <v>250</v>
      </c>
      <c r="B88" s="14" t="str">
        <f>D76</f>
        <v>Control Magic</v>
      </c>
      <c r="C88" s="14" t="s">
        <v>295</v>
      </c>
      <c r="D88" s="15">
        <f>LOOKUP(B88,Tables!$N$2:$N$9,Tables!$O$2:$O$9)</f>
        <v>2</v>
      </c>
      <c r="F88" s="4" t="s">
        <v>287</v>
      </c>
    </row>
    <row r="89" spans="1:7">
      <c r="A89" s="16" t="s">
        <v>202</v>
      </c>
      <c r="B89" s="17" t="s">
        <v>15</v>
      </c>
      <c r="C89" s="17" t="s">
        <v>295</v>
      </c>
      <c r="D89" s="18">
        <f>LOOKUP(B89,Tables!$P$2:$P$5,Tables!$Q$2:$Q$5)</f>
        <v>-4</v>
      </c>
      <c r="F89" s="6" t="s">
        <v>407</v>
      </c>
    </row>
    <row r="90" spans="1:7" ht="13" thickBot="1">
      <c r="A90" s="20" t="s">
        <v>203</v>
      </c>
      <c r="B90" s="21">
        <v>4</v>
      </c>
      <c r="C90" s="21" t="str">
        <f>IF(SUM(B80:B82)&gt;0,"+"&amp;SUM(B80:B82),0)</f>
        <v>+3</v>
      </c>
      <c r="D90" s="22">
        <f>B90</f>
        <v>4</v>
      </c>
      <c r="F90" s="6" t="s">
        <v>338</v>
      </c>
    </row>
    <row r="91" spans="1:7">
      <c r="A91" s="1" t="s">
        <v>222</v>
      </c>
      <c r="B91" s="23"/>
      <c r="C91" s="23"/>
      <c r="D91" s="23">
        <f>IF(SUM(D79:D90)&lt;1,1,(SUM(D79:D90)))</f>
        <v>18</v>
      </c>
      <c r="F91" s="6" t="s">
        <v>166</v>
      </c>
    </row>
    <row r="92" spans="1:7" ht="12" customHeight="1">
      <c r="B92" s="7"/>
      <c r="C92" s="7"/>
      <c r="D92" s="7"/>
      <c r="F92" s="5" t="s">
        <v>336</v>
      </c>
    </row>
    <row r="93" spans="1:7">
      <c r="A93" s="2" t="s">
        <v>221</v>
      </c>
      <c r="B93" s="24" t="str">
        <f>B90+C90&amp;"d6"</f>
        <v>7d6</v>
      </c>
      <c r="C93" s="107" t="s">
        <v>223</v>
      </c>
      <c r="D93" s="7"/>
    </row>
    <row r="94" spans="1:7">
      <c r="A94" s="2" t="s">
        <v>332</v>
      </c>
      <c r="B94" s="24">
        <f t="shared" ref="B94:B95" si="15">IF(G94=0,1,G94)</f>
        <v>18</v>
      </c>
      <c r="C94" s="107" t="s">
        <v>204</v>
      </c>
      <c r="D94" s="7"/>
      <c r="F94" s="57" t="s">
        <v>187</v>
      </c>
      <c r="G94" s="58">
        <f>IF(Calculator!$F$3&gt;0,LOOKUP(Calculator!$F$3,Tables!$R$2:R$21,Tables!$U$2:$U$21)+D91,LOOKUP(Calculator!$F$2,Tables!$R$2:$R$21,Tables!$U$2:$U$21)+D91)</f>
        <v>18</v>
      </c>
    </row>
    <row r="95" spans="1:7">
      <c r="A95" s="2" t="s">
        <v>188</v>
      </c>
      <c r="B95" s="24">
        <f t="shared" si="15"/>
        <v>18</v>
      </c>
      <c r="C95" s="107" t="s">
        <v>365</v>
      </c>
      <c r="D95" s="7"/>
      <c r="E95" s="7"/>
      <c r="F95" s="57" t="s">
        <v>189</v>
      </c>
      <c r="G95" s="58">
        <f>IF(Calculator!$F$3&gt;0,LOOKUP(Calculator!$F$3,Tables!$R$2:R$21,Tables!$S$2:$S$21)+D91,LOOKUP(Calculator!$F$2,Tables!$R$2:$R$21,Tables!$S$2:$S$21)+D91)</f>
        <v>18</v>
      </c>
    </row>
    <row r="96" spans="1:7">
      <c r="A96" s="2" t="s">
        <v>261</v>
      </c>
      <c r="B96" s="26">
        <f>ROUND(D91/5,0)</f>
        <v>4</v>
      </c>
      <c r="C96" s="107" t="s">
        <v>190</v>
      </c>
      <c r="D96" s="7"/>
      <c r="E96" s="7"/>
      <c r="G96" s="7"/>
    </row>
    <row r="97" spans="1:7">
      <c r="A97" s="2" t="s">
        <v>191</v>
      </c>
      <c r="B97" s="24">
        <f>IF(G97=0,1,G97)</f>
        <v>4</v>
      </c>
      <c r="C97" s="107" t="s">
        <v>363</v>
      </c>
      <c r="D97" s="7"/>
      <c r="F97" s="57" t="s">
        <v>113</v>
      </c>
      <c r="G97" s="58">
        <f>IF(Calculator!$F$3&gt;0,LOOKUP(Calculator!$F$3,Tables!$R$2:$R$21,Tables!$T$2:$T$21)+B96,LOOKUP(Calculator!$F$2,Tables!$R$2:$R$21,Tables!$T$2:$T$21)+B96)</f>
        <v>4</v>
      </c>
    </row>
    <row r="98" spans="1:7">
      <c r="A98" s="2" t="s">
        <v>210</v>
      </c>
      <c r="B98" s="26" t="str">
        <f>B85</f>
        <v>None</v>
      </c>
      <c r="C98" s="107" t="s">
        <v>240</v>
      </c>
    </row>
    <row r="99" spans="1:7" ht="6" customHeight="1">
      <c r="B99" s="27"/>
      <c r="C99" s="107"/>
    </row>
    <row r="100" spans="1:7" ht="184" customHeight="1">
      <c r="A100" s="119" t="s">
        <v>4</v>
      </c>
      <c r="B100" s="116"/>
      <c r="C100" s="116"/>
      <c r="D100" s="116"/>
      <c r="E100" s="120"/>
    </row>
    <row r="101" spans="1:7">
      <c r="A101" s="1" t="s">
        <v>382</v>
      </c>
      <c r="B101" s="7"/>
      <c r="C101" s="8" t="s">
        <v>356</v>
      </c>
      <c r="D101" s="5" t="s">
        <v>12</v>
      </c>
    </row>
    <row r="102" spans="1:7" ht="12" customHeight="1">
      <c r="B102" s="7"/>
      <c r="C102" s="7"/>
      <c r="D102" s="7"/>
    </row>
    <row r="103" spans="1:7" ht="13" thickBot="1">
      <c r="A103" s="1" t="s">
        <v>358</v>
      </c>
      <c r="B103" s="23" t="s">
        <v>359</v>
      </c>
      <c r="C103" s="23" t="s">
        <v>205</v>
      </c>
      <c r="D103" s="23" t="s">
        <v>316</v>
      </c>
      <c r="F103" s="4" t="s">
        <v>317</v>
      </c>
    </row>
    <row r="104" spans="1:7">
      <c r="A104" s="10" t="s">
        <v>357</v>
      </c>
      <c r="B104" s="11" t="s">
        <v>230</v>
      </c>
      <c r="C104" s="11" t="s">
        <v>295</v>
      </c>
      <c r="D104" s="12">
        <f>IF(B104=0,0,LOOKUP(B104,Tables!A$2:A$4,Tables!B$2:B$4))</f>
        <v>0</v>
      </c>
      <c r="F104" s="5" t="s">
        <v>180</v>
      </c>
    </row>
    <row r="105" spans="1:7">
      <c r="A105" s="13" t="s">
        <v>294</v>
      </c>
      <c r="B105" s="14">
        <v>1</v>
      </c>
      <c r="C105" s="14" t="s">
        <v>212</v>
      </c>
      <c r="D105" s="15">
        <f>IF(B105=0,0,-1)</f>
        <v>-1</v>
      </c>
      <c r="F105" s="5" t="s">
        <v>298</v>
      </c>
    </row>
    <row r="106" spans="1:7">
      <c r="A106" s="16" t="s">
        <v>296</v>
      </c>
      <c r="B106" s="17">
        <v>1</v>
      </c>
      <c r="C106" s="17" t="s">
        <v>295</v>
      </c>
      <c r="D106" s="18">
        <f>IF(B106=0,0,-1)</f>
        <v>-1</v>
      </c>
      <c r="F106" s="5" t="s">
        <v>12</v>
      </c>
    </row>
    <row r="107" spans="1:7">
      <c r="A107" s="13" t="s">
        <v>297</v>
      </c>
      <c r="B107" s="14">
        <v>0</v>
      </c>
      <c r="C107" s="14" t="s">
        <v>295</v>
      </c>
      <c r="D107" s="15">
        <f>IF(B107=0,0,-1)</f>
        <v>0</v>
      </c>
      <c r="F107" s="5" t="s">
        <v>299</v>
      </c>
    </row>
    <row r="108" spans="1:7">
      <c r="A108" s="16" t="s">
        <v>219</v>
      </c>
      <c r="B108" s="17">
        <v>0</v>
      </c>
      <c r="C108" s="17" t="s">
        <v>295</v>
      </c>
      <c r="D108" s="18">
        <f>IF(B108=0,0,LOOKUP(B108,Tables!$C$2:$C$21,Tables!$D$2:$D$21))</f>
        <v>0</v>
      </c>
      <c r="F108" s="5" t="s">
        <v>300</v>
      </c>
    </row>
    <row r="109" spans="1:7">
      <c r="A109" s="13" t="s">
        <v>266</v>
      </c>
      <c r="B109" s="14">
        <v>10</v>
      </c>
      <c r="C109" s="14" t="str">
        <f>IF(B109=0,"-",IF(B109=1,"Meter Radius","Meters Radius"))</f>
        <v>Meters Radius</v>
      </c>
      <c r="D109" s="15">
        <f>IF(B109=0,0,IF(B108=0,LOOKUP(B109,Tables!E$2:E$21,Tables!F$2:F$21),"Cannot have both"))</f>
        <v>5</v>
      </c>
      <c r="F109" s="5" t="s">
        <v>177</v>
      </c>
    </row>
    <row r="110" spans="1:7">
      <c r="A110" s="16" t="s">
        <v>269</v>
      </c>
      <c r="B110" s="17" t="s">
        <v>381</v>
      </c>
      <c r="C110" s="17" t="s">
        <v>295</v>
      </c>
      <c r="D110" s="18">
        <f>IF(B110="Full",0,IF(B110="Partial",2,IF(B110="None",5,"ERROR!")))</f>
        <v>0</v>
      </c>
      <c r="F110" s="5" t="s">
        <v>149</v>
      </c>
    </row>
    <row r="111" spans="1:7">
      <c r="A111" s="13" t="s">
        <v>267</v>
      </c>
      <c r="B111" s="14">
        <v>100</v>
      </c>
      <c r="C111" s="14" t="str">
        <f>IF(B111=0,"-",IF(B111="Touch","-",IF(B111=1,"Meter","Meters")))</f>
        <v>Meters</v>
      </c>
      <c r="D111" s="15">
        <f>IF(B111="Touch",1,IF(B111="Self",1,LOOKUP(B111,Tables!$G$2:$G$21,Tables!$H$2:$H$21)))</f>
        <v>5</v>
      </c>
      <c r="F111" s="5" t="s">
        <v>321</v>
      </c>
    </row>
    <row r="112" spans="1:7">
      <c r="A112" s="16" t="s">
        <v>268</v>
      </c>
      <c r="B112" s="17">
        <v>1</v>
      </c>
      <c r="C112" s="17" t="s">
        <v>323</v>
      </c>
      <c r="D112" s="19">
        <f>IF(B112="Instantaneous",1,IF(B112="Permanent",14,IF(C112="Round",LOOKUP(B112,Tables!$J$2:$J$10,Tables!$K$2:$K$10),IF(C112="Minute",LOOKUP(B112,Tables!$J$11:$J$15,Tables!K$11:K$15),IF(C112="Hour",7,LOOKUP(C112,Tables!$I$16:$I$20,Tables!$K$16:$K$20))))))</f>
        <v>3</v>
      </c>
    </row>
    <row r="113" spans="1:7">
      <c r="A113" s="13" t="s">
        <v>250</v>
      </c>
      <c r="B113" s="14" t="str">
        <f>D101</f>
        <v>Control Magic</v>
      </c>
      <c r="C113" s="14" t="s">
        <v>295</v>
      </c>
      <c r="D113" s="15">
        <f>LOOKUP(B113,Tables!$N$2:$N$9,Tables!$O$2:$O$9)</f>
        <v>2</v>
      </c>
      <c r="F113" s="4" t="s">
        <v>287</v>
      </c>
    </row>
    <row r="114" spans="1:7">
      <c r="A114" s="16" t="s">
        <v>202</v>
      </c>
      <c r="B114" s="17" t="s">
        <v>407</v>
      </c>
      <c r="C114" s="17" t="s">
        <v>295</v>
      </c>
      <c r="D114" s="18">
        <f>LOOKUP(B114,Tables!$P$2:$P$5,Tables!$Q$2:$Q$5)</f>
        <v>-4</v>
      </c>
      <c r="F114" s="6" t="s">
        <v>407</v>
      </c>
    </row>
    <row r="115" spans="1:7" ht="13" thickBot="1">
      <c r="A115" s="20" t="s">
        <v>251</v>
      </c>
      <c r="B115" s="21">
        <v>0</v>
      </c>
      <c r="C115" s="21" t="str">
        <f>IF(SUM(B105:B107)&gt;0,"+"&amp;SUM(B105:B107),0)</f>
        <v>+2</v>
      </c>
      <c r="D115" s="22">
        <f>B115</f>
        <v>0</v>
      </c>
      <c r="F115" s="6" t="s">
        <v>338</v>
      </c>
    </row>
    <row r="116" spans="1:7">
      <c r="A116" s="1" t="s">
        <v>222</v>
      </c>
      <c r="B116" s="23"/>
      <c r="C116" s="23"/>
      <c r="D116" s="23">
        <f>IF(SUM(D104:D115)&lt;1,1,(SUM(D104:D115)))</f>
        <v>9</v>
      </c>
      <c r="F116" s="6" t="s">
        <v>166</v>
      </c>
    </row>
    <row r="117" spans="1:7" ht="12" customHeight="1">
      <c r="B117" s="7"/>
      <c r="C117" s="7"/>
      <c r="D117" s="7"/>
      <c r="F117" s="5" t="s">
        <v>336</v>
      </c>
    </row>
    <row r="118" spans="1:7">
      <c r="A118" s="2" t="s">
        <v>221</v>
      </c>
      <c r="B118" s="24" t="str">
        <f>B115+C115&amp;"d6"</f>
        <v>2d6</v>
      </c>
      <c r="C118" s="25" t="s">
        <v>223</v>
      </c>
      <c r="D118" s="7"/>
    </row>
    <row r="119" spans="1:7">
      <c r="A119" s="2" t="s">
        <v>332</v>
      </c>
      <c r="B119" s="24">
        <f t="shared" ref="B119:B120" si="16">IF(G119=0,1,G119)</f>
        <v>9</v>
      </c>
      <c r="C119" s="25" t="s">
        <v>204</v>
      </c>
      <c r="D119" s="7"/>
      <c r="F119" s="57" t="s">
        <v>187</v>
      </c>
      <c r="G119" s="58">
        <f>IF(Calculator!$F$3&gt;0,LOOKUP(Calculator!$F$3,Tables!$R$2:R$21,Tables!$U$2:$U$21)+D116,LOOKUP(Calculator!$F$2,Tables!$R$2:$R$21,Tables!$U$2:$U$21)+D116)</f>
        <v>9</v>
      </c>
    </row>
    <row r="120" spans="1:7">
      <c r="A120" s="2" t="s">
        <v>188</v>
      </c>
      <c r="B120" s="24">
        <f t="shared" si="16"/>
        <v>9</v>
      </c>
      <c r="C120" s="25" t="s">
        <v>365</v>
      </c>
      <c r="D120" s="7"/>
      <c r="E120" s="7"/>
      <c r="F120" s="57" t="s">
        <v>189</v>
      </c>
      <c r="G120" s="58">
        <f>IF(Calculator!$F$3&gt;0,LOOKUP(Calculator!$F$3,Tables!$R$2:R$21,Tables!$S$2:$S$21)+D116,LOOKUP(Calculator!$F$2,Tables!$R$2:$R$21,Tables!$S$2:$S$21)+D116)</f>
        <v>9</v>
      </c>
    </row>
    <row r="121" spans="1:7">
      <c r="A121" s="2" t="s">
        <v>261</v>
      </c>
      <c r="B121" s="26">
        <f>ROUND(D116/5,0)</f>
        <v>2</v>
      </c>
      <c r="C121" s="25" t="s">
        <v>190</v>
      </c>
      <c r="D121" s="7"/>
      <c r="E121" s="7"/>
      <c r="G121" s="7"/>
    </row>
    <row r="122" spans="1:7">
      <c r="A122" s="2" t="s">
        <v>191</v>
      </c>
      <c r="B122" s="24">
        <f>IF(G122=0,1,G122)</f>
        <v>2</v>
      </c>
      <c r="C122" s="25" t="s">
        <v>363</v>
      </c>
      <c r="D122" s="7"/>
      <c r="F122" s="57" t="s">
        <v>141</v>
      </c>
      <c r="G122" s="58">
        <f>IF(Calculator!$F$3&gt;0,LOOKUP(Calculator!$F$3,Tables!$R$2:$R$21,Tables!$T$2:$T$21)+B121,LOOKUP(Calculator!$F$2,Tables!$R$2:$R$21,Tables!$T$2:$T$21)+B121)</f>
        <v>2</v>
      </c>
    </row>
    <row r="123" spans="1:7">
      <c r="A123" s="2" t="s">
        <v>210</v>
      </c>
      <c r="B123" s="26" t="str">
        <f>B110</f>
        <v>Full</v>
      </c>
      <c r="C123" s="25" t="s">
        <v>240</v>
      </c>
    </row>
    <row r="124" spans="1:7">
      <c r="B124" s="27"/>
      <c r="C124" s="25"/>
    </row>
    <row r="125" spans="1:7" ht="144" customHeight="1">
      <c r="A125" s="119"/>
      <c r="B125" s="116"/>
      <c r="C125" s="116"/>
      <c r="D125" s="116"/>
      <c r="E125" s="120"/>
    </row>
    <row r="126" spans="1:7">
      <c r="A126" s="1" t="s">
        <v>382</v>
      </c>
      <c r="B126" s="7"/>
      <c r="C126" s="8" t="s">
        <v>356</v>
      </c>
      <c r="D126" s="5" t="s">
        <v>12</v>
      </c>
    </row>
    <row r="127" spans="1:7" ht="12" customHeight="1">
      <c r="B127" s="7"/>
      <c r="C127" s="7"/>
      <c r="D127" s="7"/>
    </row>
    <row r="128" spans="1:7" ht="13" thickBot="1">
      <c r="A128" s="1" t="s">
        <v>358</v>
      </c>
      <c r="B128" s="23" t="s">
        <v>359</v>
      </c>
      <c r="C128" s="23" t="s">
        <v>205</v>
      </c>
      <c r="D128" s="23" t="s">
        <v>316</v>
      </c>
      <c r="F128" s="4" t="s">
        <v>317</v>
      </c>
    </row>
    <row r="129" spans="1:7">
      <c r="A129" s="10" t="s">
        <v>357</v>
      </c>
      <c r="B129" s="11" t="s">
        <v>230</v>
      </c>
      <c r="C129" s="11" t="s">
        <v>295</v>
      </c>
      <c r="D129" s="12">
        <f>IF(B129=0,0,LOOKUP(B129,Tables!A$2:A$4,Tables!B$2:B$4))</f>
        <v>0</v>
      </c>
      <c r="F129" s="5" t="s">
        <v>180</v>
      </c>
    </row>
    <row r="130" spans="1:7">
      <c r="A130" s="13" t="s">
        <v>294</v>
      </c>
      <c r="B130" s="14">
        <v>1</v>
      </c>
      <c r="C130" s="14" t="s">
        <v>212</v>
      </c>
      <c r="D130" s="15">
        <f>IF(B130=0,0,-1)</f>
        <v>-1</v>
      </c>
      <c r="F130" s="5" t="s">
        <v>298</v>
      </c>
    </row>
    <row r="131" spans="1:7">
      <c r="A131" s="16" t="s">
        <v>296</v>
      </c>
      <c r="B131" s="17">
        <v>1</v>
      </c>
      <c r="C131" s="17" t="s">
        <v>295</v>
      </c>
      <c r="D131" s="18">
        <f>IF(B131=0,0,-1)</f>
        <v>-1</v>
      </c>
      <c r="F131" s="5" t="s">
        <v>12</v>
      </c>
    </row>
    <row r="132" spans="1:7">
      <c r="A132" s="13" t="s">
        <v>297</v>
      </c>
      <c r="B132" s="14">
        <v>0</v>
      </c>
      <c r="C132" s="14" t="s">
        <v>295</v>
      </c>
      <c r="D132" s="15">
        <f>IF(B132=0,0,-1)</f>
        <v>0</v>
      </c>
      <c r="F132" s="5" t="s">
        <v>299</v>
      </c>
    </row>
    <row r="133" spans="1:7">
      <c r="A133" s="16" t="s">
        <v>219</v>
      </c>
      <c r="B133" s="17">
        <v>0</v>
      </c>
      <c r="C133" s="17" t="s">
        <v>295</v>
      </c>
      <c r="D133" s="18">
        <f>IF(B133=0,0,LOOKUP(B133,Tables!$C$2:$C$21,Tables!$D$2:$D$21))</f>
        <v>0</v>
      </c>
      <c r="F133" s="5" t="s">
        <v>300</v>
      </c>
    </row>
    <row r="134" spans="1:7">
      <c r="A134" s="13" t="s">
        <v>266</v>
      </c>
      <c r="B134" s="14">
        <v>10</v>
      </c>
      <c r="C134" s="14" t="str">
        <f>IF(B134=0,"-",IF(B134=1,"Meter Radius","Meters Radius"))</f>
        <v>Meters Radius</v>
      </c>
      <c r="D134" s="15">
        <f>IF(B134=0,0,IF(B133=0,LOOKUP(B134,Tables!E$2:E$21,Tables!F$2:F$21),"Cannot have both"))</f>
        <v>5</v>
      </c>
      <c r="F134" s="5" t="s">
        <v>177</v>
      </c>
    </row>
    <row r="135" spans="1:7">
      <c r="A135" s="16" t="s">
        <v>269</v>
      </c>
      <c r="B135" s="17" t="s">
        <v>381</v>
      </c>
      <c r="C135" s="17" t="s">
        <v>295</v>
      </c>
      <c r="D135" s="18">
        <f>IF(B135="Full",0,IF(B135="Partial",2,IF(B135="None",5,"ERROR!")))</f>
        <v>0</v>
      </c>
      <c r="F135" s="5" t="s">
        <v>149</v>
      </c>
    </row>
    <row r="136" spans="1:7">
      <c r="A136" s="13" t="s">
        <v>267</v>
      </c>
      <c r="B136" s="14">
        <v>100</v>
      </c>
      <c r="C136" s="14" t="str">
        <f>IF(B136=0,"-",IF(B136="Touch","-",IF(B136=1,"Meter","Meters")))</f>
        <v>Meters</v>
      </c>
      <c r="D136" s="15">
        <f>IF(B136="Touch",1,IF(B136="Self",1,LOOKUP(B136,Tables!$G$2:$G$21,Tables!$H$2:$H$21)))</f>
        <v>5</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Control Magic</v>
      </c>
      <c r="C138" s="14" t="s">
        <v>295</v>
      </c>
      <c r="D138" s="15">
        <f>LOOKUP(B138,Tables!$N$2:$N$9,Tables!$O$2:$O$9)</f>
        <v>2</v>
      </c>
      <c r="F138" s="4" t="s">
        <v>287</v>
      </c>
    </row>
    <row r="139" spans="1:7">
      <c r="A139" s="16" t="s">
        <v>202</v>
      </c>
      <c r="B139" s="17" t="s">
        <v>407</v>
      </c>
      <c r="C139" s="17" t="s">
        <v>295</v>
      </c>
      <c r="D139" s="18">
        <f>LOOKUP(B139,Tables!$P$2:$P$5,Tables!$Q$2:$Q$5)</f>
        <v>-4</v>
      </c>
      <c r="F139" s="6" t="s">
        <v>407</v>
      </c>
    </row>
    <row r="140" spans="1:7" ht="13" thickBot="1">
      <c r="A140" s="20" t="s">
        <v>251</v>
      </c>
      <c r="B140" s="21">
        <v>0</v>
      </c>
      <c r="C140" s="21" t="str">
        <f>IF(SUM(B130:B132)&gt;0,"+"&amp;SUM(B130:B132),0)</f>
        <v>+2</v>
      </c>
      <c r="D140" s="22">
        <f>B140</f>
        <v>0</v>
      </c>
      <c r="F140" s="6" t="s">
        <v>338</v>
      </c>
    </row>
    <row r="141" spans="1:7">
      <c r="A141" s="1" t="s">
        <v>222</v>
      </c>
      <c r="B141" s="23"/>
      <c r="C141" s="23"/>
      <c r="D141" s="23">
        <f>IF(SUM(D129:D140)&lt;1,1,(SUM(D129:D140)))</f>
        <v>9</v>
      </c>
      <c r="F141" s="6" t="s">
        <v>166</v>
      </c>
    </row>
    <row r="142" spans="1:7" ht="12" customHeight="1">
      <c r="B142" s="7"/>
      <c r="C142" s="7"/>
      <c r="D142" s="7"/>
      <c r="F142" s="5" t="s">
        <v>336</v>
      </c>
    </row>
    <row r="143" spans="1:7">
      <c r="A143" s="2" t="s">
        <v>221</v>
      </c>
      <c r="B143" s="24" t="str">
        <f>B140+C140&amp;"d6"</f>
        <v>2d6</v>
      </c>
      <c r="C143" s="25" t="s">
        <v>223</v>
      </c>
      <c r="D143" s="7"/>
    </row>
    <row r="144" spans="1:7">
      <c r="A144" s="2" t="s">
        <v>332</v>
      </c>
      <c r="B144" s="24">
        <f t="shared" ref="B144:B145" si="17">IF(G144=0,1,G144)</f>
        <v>9</v>
      </c>
      <c r="C144" s="25" t="s">
        <v>204</v>
      </c>
      <c r="D144" s="7"/>
      <c r="F144" s="57" t="s">
        <v>187</v>
      </c>
      <c r="G144" s="58">
        <f>IF(Calculator!$F$3&gt;0,LOOKUP(Calculator!$F$3,Tables!$R$2:R$21,Tables!$U$2:$U$21)+D141,LOOKUP(Calculator!$F$2,Tables!$R$2:$R$21,Tables!$U$2:$U$21)+D141)</f>
        <v>9</v>
      </c>
    </row>
    <row r="145" spans="1:7">
      <c r="A145" s="2" t="s">
        <v>188</v>
      </c>
      <c r="B145" s="24">
        <f t="shared" si="17"/>
        <v>9</v>
      </c>
      <c r="C145" s="25" t="s">
        <v>365</v>
      </c>
      <c r="D145" s="7"/>
      <c r="E145" s="7"/>
      <c r="F145" s="57" t="s">
        <v>189</v>
      </c>
      <c r="G145" s="58">
        <f>IF(Calculator!$F$3&gt;0,LOOKUP(Calculator!$F$3,Tables!$R$2:R$21,Tables!$S$2:$S$21)+D141,LOOKUP(Calculator!$F$2,Tables!$R$2:$R$21,Tables!$S$2:$S$21)+D141)</f>
        <v>9</v>
      </c>
    </row>
    <row r="146" spans="1:7">
      <c r="A146" s="2" t="s">
        <v>261</v>
      </c>
      <c r="B146" s="26">
        <f>ROUND(D141/5,0)</f>
        <v>2</v>
      </c>
      <c r="C146" s="25" t="s">
        <v>190</v>
      </c>
      <c r="D146" s="7"/>
      <c r="E146" s="7"/>
      <c r="G146" s="7"/>
    </row>
    <row r="147" spans="1:7">
      <c r="A147" s="2" t="s">
        <v>191</v>
      </c>
      <c r="B147" s="24">
        <f>IF(G147=0,1,G147)</f>
        <v>2</v>
      </c>
      <c r="C147" s="25" t="s">
        <v>363</v>
      </c>
      <c r="D147" s="7"/>
      <c r="F147" s="57" t="s">
        <v>141</v>
      </c>
      <c r="G147" s="58">
        <f>IF(Calculator!$F$3&gt;0,LOOKUP(Calculator!$F$3,Tables!$R$2:$R$21,Tables!$T$2:$T$21)+B146,LOOKUP(Calculator!$F$2,Tables!$R$2:$R$21,Tables!$T$2:$T$21)+B146)</f>
        <v>2</v>
      </c>
    </row>
    <row r="148" spans="1:7">
      <c r="A148" s="2" t="s">
        <v>210</v>
      </c>
      <c r="B148" s="26" t="str">
        <f>B135</f>
        <v>Full</v>
      </c>
      <c r="C148" s="25" t="s">
        <v>240</v>
      </c>
    </row>
    <row r="149" spans="1:7" ht="12" customHeight="1">
      <c r="B149" s="27"/>
      <c r="C149" s="25"/>
    </row>
    <row r="150" spans="1:7" ht="144" customHeight="1">
      <c r="A150" s="119"/>
      <c r="B150" s="116"/>
      <c r="C150" s="116"/>
      <c r="D150" s="116"/>
      <c r="E150" s="120"/>
    </row>
    <row r="151" spans="1:7">
      <c r="A151" s="1" t="s">
        <v>382</v>
      </c>
      <c r="B151" s="7"/>
      <c r="C151" s="8" t="s">
        <v>356</v>
      </c>
      <c r="D151" s="5" t="s">
        <v>12</v>
      </c>
    </row>
    <row r="152" spans="1:7" ht="12" customHeight="1">
      <c r="B152" s="7"/>
      <c r="C152" s="7"/>
      <c r="D152" s="7"/>
    </row>
    <row r="153" spans="1:7" ht="13" thickBot="1">
      <c r="A153" s="1" t="s">
        <v>358</v>
      </c>
      <c r="B153" s="23" t="s">
        <v>359</v>
      </c>
      <c r="C153" s="23" t="s">
        <v>205</v>
      </c>
      <c r="D153" s="23" t="s">
        <v>316</v>
      </c>
      <c r="F153" s="4" t="s">
        <v>317</v>
      </c>
    </row>
    <row r="154" spans="1:7">
      <c r="A154" s="10" t="s">
        <v>357</v>
      </c>
      <c r="B154" s="11" t="s">
        <v>230</v>
      </c>
      <c r="C154" s="11" t="s">
        <v>295</v>
      </c>
      <c r="D154" s="12">
        <f>IF(B154=0,0,LOOKUP(B154,Tables!A$2:A$4,Tables!B$2:B$4))</f>
        <v>0</v>
      </c>
      <c r="F154" s="5" t="s">
        <v>180</v>
      </c>
    </row>
    <row r="155" spans="1:7">
      <c r="A155" s="13" t="s">
        <v>294</v>
      </c>
      <c r="B155" s="14">
        <v>0</v>
      </c>
      <c r="C155" s="14" t="s">
        <v>212</v>
      </c>
      <c r="D155" s="15">
        <f>IF(B155=0,0,-1)</f>
        <v>0</v>
      </c>
      <c r="F155" s="5" t="s">
        <v>298</v>
      </c>
    </row>
    <row r="156" spans="1:7">
      <c r="A156" s="16" t="s">
        <v>296</v>
      </c>
      <c r="B156" s="17">
        <v>0</v>
      </c>
      <c r="C156" s="17" t="s">
        <v>295</v>
      </c>
      <c r="D156" s="18">
        <f>IF(B156=0,0,-1)</f>
        <v>0</v>
      </c>
      <c r="F156" s="5" t="s">
        <v>12</v>
      </c>
    </row>
    <row r="157" spans="1:7">
      <c r="A157" s="13" t="s">
        <v>297</v>
      </c>
      <c r="B157" s="14">
        <v>0</v>
      </c>
      <c r="C157" s="14" t="s">
        <v>295</v>
      </c>
      <c r="D157" s="15">
        <f>IF(B157=0,0,-1)</f>
        <v>0</v>
      </c>
      <c r="F157" s="5" t="s">
        <v>299</v>
      </c>
    </row>
    <row r="158" spans="1:7">
      <c r="A158" s="16" t="s">
        <v>219</v>
      </c>
      <c r="B158" s="17">
        <v>1</v>
      </c>
      <c r="C158" s="17" t="s">
        <v>295</v>
      </c>
      <c r="D158" s="18">
        <f>IF(B158=0,0,LOOKUP(B158,Tables!$C$2:$C$21,Tables!$D$2:$D$21))</f>
        <v>1</v>
      </c>
      <c r="F158" s="5" t="s">
        <v>300</v>
      </c>
    </row>
    <row r="159" spans="1:7">
      <c r="A159" s="13" t="s">
        <v>266</v>
      </c>
      <c r="B159" s="14">
        <v>0</v>
      </c>
      <c r="C159" s="14" t="str">
        <f>IF(B159=0,"-",IF(B159=1,"Meter Radius","Meters Radius"))</f>
        <v>-</v>
      </c>
      <c r="D159" s="15">
        <f>IF(B159=0,0,IF(B158=0,LOOKUP(B159,Tables!E$2:E$21,Tables!F$2:F$21),"Cannot have both"))</f>
        <v>0</v>
      </c>
      <c r="F159" s="5" t="s">
        <v>177</v>
      </c>
    </row>
    <row r="160" spans="1:7">
      <c r="A160" s="16" t="s">
        <v>269</v>
      </c>
      <c r="B160" s="17" t="s">
        <v>381</v>
      </c>
      <c r="C160" s="17" t="s">
        <v>295</v>
      </c>
      <c r="D160" s="18">
        <f>IF(B160="Full",0,IF(B160="Partial",2,IF(B160="None",5,"ERROR!")))</f>
        <v>0</v>
      </c>
      <c r="F160" s="5" t="s">
        <v>149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56" t="str">
        <f>D151</f>
        <v>Control Magic</v>
      </c>
      <c r="C163" s="14" t="s">
        <v>295</v>
      </c>
      <c r="D163" s="15">
        <f>LOOKUP(B163,Tables!$N$2:$N$9,Tables!$O$2:$O$9)</f>
        <v>2</v>
      </c>
      <c r="F163" s="4" t="s">
        <v>287</v>
      </c>
    </row>
    <row r="164" spans="1:7">
      <c r="A164" s="16" t="s">
        <v>202</v>
      </c>
      <c r="B164" s="17" t="s">
        <v>407</v>
      </c>
      <c r="C164" s="17" t="s">
        <v>295</v>
      </c>
      <c r="D164" s="18">
        <f>LOOKUP(B164,Tables!$P$2:$P$5,Tables!$Q$2:$Q$5)</f>
        <v>-4</v>
      </c>
      <c r="F164" s="6" t="s">
        <v>407</v>
      </c>
    </row>
    <row r="165" spans="1:7" ht="13" thickBot="1">
      <c r="A165" s="20" t="s">
        <v>251</v>
      </c>
      <c r="B165" s="21">
        <v>10</v>
      </c>
      <c r="C165" s="21">
        <f>IF(SUM(B155:B157)&gt;0,"+"&amp;SUM(B155:B157),0)</f>
        <v>0</v>
      </c>
      <c r="D165" s="22">
        <f>B165</f>
        <v>10</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10d6</v>
      </c>
      <c r="C168" s="25" t="s">
        <v>223</v>
      </c>
      <c r="D168" s="7"/>
    </row>
    <row r="169" spans="1:7">
      <c r="A169" s="2" t="s">
        <v>332</v>
      </c>
      <c r="B169" s="24">
        <f t="shared" ref="B169:B170" si="18">IF(G169=0,1,G169)</f>
        <v>15</v>
      </c>
      <c r="C169" s="25" t="s">
        <v>204</v>
      </c>
      <c r="D169" s="7"/>
      <c r="F169" s="57" t="s">
        <v>187</v>
      </c>
      <c r="G169" s="58">
        <f>IF(Calculator!$F$3&gt;0,LOOKUP(Calculator!$F$3,Tables!$R$2:R$21,Tables!$U$2:$U$21)+D166,LOOKUP(Calculator!$F$2,Tables!$R$2:$R$21,Tables!$U$2:$U$21)+D166)</f>
        <v>15</v>
      </c>
    </row>
    <row r="170" spans="1:7">
      <c r="A170" s="2" t="s">
        <v>188</v>
      </c>
      <c r="B170" s="24">
        <f t="shared" si="18"/>
        <v>15</v>
      </c>
      <c r="C170" s="25" t="s">
        <v>365</v>
      </c>
      <c r="D170" s="7"/>
      <c r="E170" s="7"/>
      <c r="F170" s="57" t="s">
        <v>189</v>
      </c>
      <c r="G170" s="58">
        <f>IF(Calculator!$F$3&gt;0,LOOKUP(Calculator!$F$3,Tables!$R$2:R$21,Tables!$S$2:$S$21)+D166,LOOKUP(Calculator!$F$2,Tables!$R$2:$R$21,Tables!$S$2:$S$21)+D166)</f>
        <v>15</v>
      </c>
    </row>
    <row r="171" spans="1:7">
      <c r="A171" s="2" t="s">
        <v>261</v>
      </c>
      <c r="B171" s="26">
        <f>ROUND(D166/5,0)</f>
        <v>3</v>
      </c>
      <c r="C171" s="25" t="s">
        <v>190</v>
      </c>
      <c r="D171" s="7"/>
      <c r="E171" s="7"/>
      <c r="G171" s="7"/>
    </row>
    <row r="172" spans="1:7">
      <c r="A172" s="2" t="s">
        <v>191</v>
      </c>
      <c r="B172" s="24">
        <f>IF(G172=0,1,G172)</f>
        <v>3</v>
      </c>
      <c r="C172" s="25" t="s">
        <v>363</v>
      </c>
      <c r="D172" s="7"/>
      <c r="F172" s="57" t="s">
        <v>141</v>
      </c>
      <c r="G172" s="58">
        <f>IF(Calculator!$F$3&gt;0,LOOKUP(Calculator!$F$3,Tables!$R$2:$R$21,Tables!$T$2:$T$21)+B171,LOOKUP(Calculator!$F$2,Tables!$R$2:$R$21,Tables!$T$2:$T$21)+B171)</f>
        <v>3</v>
      </c>
    </row>
    <row r="173" spans="1:7" ht="12" customHeight="1">
      <c r="A173" s="2" t="s">
        <v>210</v>
      </c>
      <c r="B173" s="26" t="str">
        <f>B160</f>
        <v>Full</v>
      </c>
      <c r="C173" s="25" t="s">
        <v>240</v>
      </c>
      <c r="D173" s="7"/>
    </row>
    <row r="174" spans="1:7" ht="12" customHeight="1">
      <c r="B174" s="27"/>
      <c r="C174" s="25"/>
      <c r="D174" s="7"/>
    </row>
    <row r="175" spans="1:7" ht="144" customHeight="1">
      <c r="A175" s="116"/>
      <c r="B175" s="116"/>
      <c r="C175" s="116"/>
      <c r="D175" s="116"/>
      <c r="E175" s="120"/>
    </row>
    <row r="176" spans="1:7">
      <c r="A176" s="1" t="s">
        <v>382</v>
      </c>
      <c r="B176" s="7"/>
      <c r="C176" s="8" t="s">
        <v>356</v>
      </c>
      <c r="D176" s="5" t="s">
        <v>12</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12</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Control Magic</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9">IF(G194=0,1,G194)</f>
        <v>7</v>
      </c>
      <c r="C194" s="25" t="s">
        <v>204</v>
      </c>
      <c r="D194" s="7"/>
      <c r="F194" s="57" t="s">
        <v>187</v>
      </c>
      <c r="G194" s="58">
        <f>IF(Calculator!$F$3&gt;0,LOOKUP(Calculator!$F$3,Tables!$R$2:R$21,Tables!$U$2:$U$21)+D191,LOOKUP(Calculator!$F$2,Tables!$R$2:$R$21,Tables!$U$2:$U$21)+D191)</f>
        <v>7</v>
      </c>
    </row>
    <row r="195" spans="1:7">
      <c r="A195" s="2" t="s">
        <v>188</v>
      </c>
      <c r="B195" s="24">
        <f t="shared" si="19"/>
        <v>7</v>
      </c>
      <c r="C195" s="25" t="s">
        <v>365</v>
      </c>
      <c r="D195" s="7"/>
      <c r="E195" s="7"/>
      <c r="F195" s="57" t="s">
        <v>189</v>
      </c>
      <c r="G195" s="58">
        <f>IF(Calculator!$F$3&gt;0,LOOKUP(Calculator!$F$3,Tables!$R$2:R$21,Tables!$S$2:$S$21)+D191,LOOKUP(Calculator!$F$2,Tables!$R$2:$R$21,Tables!$S$2:$S$21)+D191)</f>
        <v>7</v>
      </c>
    </row>
    <row r="196" spans="1:7">
      <c r="A196" s="2" t="s">
        <v>261</v>
      </c>
      <c r="B196" s="26">
        <f>ROUND(D191/5,0)</f>
        <v>1</v>
      </c>
      <c r="C196" s="25" t="s">
        <v>190</v>
      </c>
      <c r="D196" s="7"/>
      <c r="E196" s="7"/>
      <c r="G196" s="7"/>
    </row>
    <row r="197" spans="1:7">
      <c r="A197" s="2" t="s">
        <v>191</v>
      </c>
      <c r="B197" s="24">
        <f>IF(G197=0,1,G197)</f>
        <v>1</v>
      </c>
      <c r="C197" s="25" t="s">
        <v>363</v>
      </c>
      <c r="D197" s="7"/>
      <c r="F197" s="57" t="s">
        <v>141</v>
      </c>
      <c r="G197" s="58">
        <f>IF(Calculator!$F$3&gt;0,LOOKUP(Calculator!$F$3,Tables!$R$2:$R$21,Tables!$T$2:$T$21)+B196,LOOKUP(Calculator!$F$2,Tables!$R$2:$R$21,Tables!$T$2:$T$21)+B196)</f>
        <v>1</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12</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12</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Control Magic</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20">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20"/>
        <v>15</v>
      </c>
      <c r="C220" s="25" t="s">
        <v>365</v>
      </c>
      <c r="D220" s="7"/>
      <c r="E220" s="7"/>
      <c r="F220" s="57" t="s">
        <v>189</v>
      </c>
      <c r="G220" s="58">
        <f>IF(Calculator!$F$3&gt;0,LOOKUP(Calculator!$F$3,Tables!$R$2:R$21,Tables!$S$2:$S$21)+D216,LOOKUP(Calculator!$F$2,Tables!$R$2:$R$21,Tables!$S$2:$S$21)+D216)</f>
        <v>15</v>
      </c>
    </row>
    <row r="221" spans="1:7">
      <c r="A221" s="2" t="s">
        <v>261</v>
      </c>
      <c r="B221" s="26">
        <f>ROUND(D216/5,0)</f>
        <v>3</v>
      </c>
      <c r="C221" s="25" t="s">
        <v>190</v>
      </c>
      <c r="D221" s="7"/>
      <c r="E221" s="7"/>
      <c r="G221" s="7"/>
    </row>
    <row r="222" spans="1:7">
      <c r="A222" s="2" t="s">
        <v>191</v>
      </c>
      <c r="B222" s="24">
        <f>IF(G222=0,1,G222)</f>
        <v>3</v>
      </c>
      <c r="C222" s="25" t="s">
        <v>363</v>
      </c>
      <c r="D222" s="7"/>
      <c r="E222" s="7"/>
      <c r="F222" s="57" t="s">
        <v>141</v>
      </c>
      <c r="G222" s="58">
        <f>IF(Calculator!$F$3&gt;0,LOOKUP(Calculator!$F$3,Tables!$R$2:$R$21,Tables!$T$2:$T$21)+B221,LOOKUP(Calculator!$F$2,Tables!$R$2:$R$21,Tables!$T$2:$T$21)+B221)</f>
        <v>3</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12</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12</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Control Magic</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21">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21"/>
        <v>9</v>
      </c>
      <c r="C245" s="25" t="s">
        <v>365</v>
      </c>
      <c r="D245" s="7"/>
      <c r="E245" s="7"/>
      <c r="F245" s="57" t="s">
        <v>189</v>
      </c>
      <c r="G245" s="58">
        <f>IF(Calculator!$F$3&gt;0,LOOKUP(Calculator!$F$3,Tables!$R$2:R$21,Tables!$S$2:$S$21)+D241,LOOKUP(Calculator!$F$2,Tables!$R$2:$R$21,Tables!$S$2:$S$21)+D241)</f>
        <v>9</v>
      </c>
    </row>
    <row r="246" spans="1:7">
      <c r="A246" s="2" t="s">
        <v>261</v>
      </c>
      <c r="B246" s="26">
        <f>ROUND(D241/5,0)</f>
        <v>2</v>
      </c>
      <c r="C246" s="25" t="s">
        <v>190</v>
      </c>
      <c r="D246" s="7"/>
      <c r="E246" s="7"/>
      <c r="G246" s="7"/>
    </row>
    <row r="247" spans="1:7">
      <c r="A247" s="2" t="s">
        <v>191</v>
      </c>
      <c r="B247" s="24">
        <f>IF(G247=0,1,G247)</f>
        <v>2</v>
      </c>
      <c r="C247" s="25" t="s">
        <v>363</v>
      </c>
      <c r="D247" s="7"/>
      <c r="E247" s="7"/>
      <c r="F247" s="57" t="s">
        <v>141</v>
      </c>
      <c r="G247" s="58">
        <f>IF(Calculator!$F$3&gt;0,LOOKUP(Calculator!$F$3,Tables!$R$2:$R$21,Tables!$T$2:$T$21)+B246,LOOKUP(Calculator!$F$2,Tables!$R$2:$R$21,Tables!$T$2:$T$21)+B246)</f>
        <v>2</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12</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12</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v>
      </c>
      <c r="C261" s="14" t="str">
        <f>IF(B261=0,"-",IF(B261="Touch","-",IF(B261=1,"Meter","Meters")))</f>
        <v>Meters</v>
      </c>
      <c r="D261" s="15">
        <f>IF(B261="Touch",1,IF(B261="Self",1,LOOKUP(B261,Tables!$G$2:$G$21,Tables!$H$2:$H$21)))</f>
        <v>6</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Control Magic</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12</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22">IF(G269=0,1,G269)</f>
        <v>12</v>
      </c>
      <c r="C269" s="25" t="s">
        <v>204</v>
      </c>
      <c r="D269" s="7"/>
      <c r="E269" s="7"/>
      <c r="F269" s="57" t="s">
        <v>187</v>
      </c>
      <c r="G269" s="58">
        <f>IF(Calculator!$F$3&gt;0,LOOKUP(Calculator!$F$3,Tables!$R$2:R$21,Tables!$U$2:$U$21)+D266,LOOKUP(Calculator!$F$2,Tables!$R$2:$R$21,Tables!$U$2:$U$21)+D266)</f>
        <v>12</v>
      </c>
    </row>
    <row r="270" spans="1:7">
      <c r="A270" s="2" t="s">
        <v>188</v>
      </c>
      <c r="B270" s="24">
        <f t="shared" si="22"/>
        <v>12</v>
      </c>
      <c r="C270" s="25" t="s">
        <v>365</v>
      </c>
      <c r="D270" s="7"/>
      <c r="E270" s="7"/>
      <c r="F270" s="57" t="s">
        <v>189</v>
      </c>
      <c r="G270" s="58">
        <f>IF(Calculator!$F$3&gt;0,LOOKUP(Calculator!$F$3,Tables!$R$2:R$21,Tables!$S$2:$S$21)+D266,LOOKUP(Calculator!$F$2,Tables!$R$2:$R$21,Tables!$S$2:$S$21)+D266)</f>
        <v>12</v>
      </c>
    </row>
    <row r="271" spans="1:7">
      <c r="A271" s="2" t="s">
        <v>261</v>
      </c>
      <c r="B271" s="26">
        <f>ROUND(D266/5,0)</f>
        <v>2</v>
      </c>
      <c r="C271" s="25" t="s">
        <v>190</v>
      </c>
      <c r="D271" s="7"/>
      <c r="E271" s="7"/>
      <c r="G271" s="7"/>
    </row>
    <row r="272" spans="1:7">
      <c r="A272" s="2" t="s">
        <v>191</v>
      </c>
      <c r="B272" s="24">
        <f>IF(G272=0,1,G272)</f>
        <v>2</v>
      </c>
      <c r="C272" s="25" t="s">
        <v>363</v>
      </c>
      <c r="D272" s="7"/>
      <c r="E272" s="7"/>
      <c r="F272" s="57" t="s">
        <v>141</v>
      </c>
      <c r="G272" s="58">
        <f>IF(Calculator!$F$3&gt;0,LOOKUP(Calculator!$F$3,Tables!$R$2:$R$21,Tables!$T$2:$T$21)+B271,LOOKUP(Calculator!$F$2,Tables!$R$2:$R$21,Tables!$T$2:$T$21)+B271)</f>
        <v>2</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12</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12</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Control Magic</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23">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23"/>
        <v>13</v>
      </c>
      <c r="C295" s="25" t="s">
        <v>365</v>
      </c>
      <c r="D295" s="7"/>
      <c r="E295" s="7"/>
      <c r="F295" s="57" t="s">
        <v>189</v>
      </c>
      <c r="G295" s="58">
        <f>IF(Calculator!$F$3&gt;0,LOOKUP(Calculator!$F$3,Tables!$R$2:R$21,Tables!$S$2:$S$21)+D291,LOOKUP(Calculator!$F$2,Tables!$R$2:$R$21,Tables!$S$2:$S$21)+D291)</f>
        <v>13</v>
      </c>
    </row>
    <row r="296" spans="1:7">
      <c r="A296" s="2" t="s">
        <v>261</v>
      </c>
      <c r="B296" s="26">
        <f>ROUND(D291/5,0)</f>
        <v>3</v>
      </c>
      <c r="C296" s="25" t="s">
        <v>190</v>
      </c>
      <c r="D296" s="7"/>
      <c r="E296" s="7"/>
      <c r="G296" s="7"/>
    </row>
    <row r="297" spans="1:7">
      <c r="A297" s="2" t="s">
        <v>191</v>
      </c>
      <c r="B297" s="24">
        <f>IF(G297=0,1,G297)</f>
        <v>3</v>
      </c>
      <c r="C297" s="25" t="s">
        <v>363</v>
      </c>
      <c r="D297" s="7"/>
      <c r="E297" s="7"/>
      <c r="F297" s="57" t="s">
        <v>141</v>
      </c>
      <c r="G297" s="58">
        <f>IF(Calculator!$F$3&gt;0,LOOKUP(Calculator!$F$3,Tables!$R$2:$R$21,Tables!$T$2:$T$21)+B296,LOOKUP(Calculator!$F$2,Tables!$R$2:$R$21,Tables!$T$2:$T$21)+B296)</f>
        <v>3</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12</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12</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Control Magic</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24">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24"/>
        <v>13</v>
      </c>
      <c r="C320" s="25" t="s">
        <v>365</v>
      </c>
      <c r="D320" s="7"/>
      <c r="E320" s="7"/>
      <c r="F320" s="57" t="s">
        <v>189</v>
      </c>
      <c r="G320" s="58">
        <f>IF(Calculator!$F$3&gt;0,LOOKUP(Calculator!$F$3,Tables!$R$2:R$21,Tables!$S$2:$S$21)+D316,LOOKUP(Calculator!$F$2,Tables!$R$2:$R$21,Tables!$S$2:$S$21)+D316)</f>
        <v>13</v>
      </c>
    </row>
    <row r="321" spans="1:7">
      <c r="A321" s="2" t="s">
        <v>261</v>
      </c>
      <c r="B321" s="26">
        <f>ROUND(D316/5,0)</f>
        <v>3</v>
      </c>
      <c r="C321" s="25" t="s">
        <v>190</v>
      </c>
      <c r="D321" s="7"/>
      <c r="E321" s="7"/>
      <c r="G321" s="7"/>
    </row>
    <row r="322" spans="1:7">
      <c r="A322" s="2" t="s">
        <v>191</v>
      </c>
      <c r="B322" s="24">
        <f>IF(G322=0,1,G322)</f>
        <v>3</v>
      </c>
      <c r="C322" s="25" t="s">
        <v>363</v>
      </c>
      <c r="D322" s="7"/>
      <c r="E322" s="7"/>
      <c r="F322" s="57" t="s">
        <v>141</v>
      </c>
      <c r="G322" s="58">
        <f>IF(Calculator!$F$3&gt;0,LOOKUP(Calculator!$F$3,Tables!$R$2:$R$21,Tables!$T$2:$T$21)+B321,LOOKUP(Calculator!$F$2,Tables!$R$2:$R$21,Tables!$T$2:$T$21)+B321)</f>
        <v>3</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12</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12</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Control Magic</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5">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5"/>
        <v>6</v>
      </c>
      <c r="C345" s="25" t="s">
        <v>365</v>
      </c>
      <c r="D345" s="7"/>
      <c r="E345" s="7"/>
      <c r="F345" s="57" t="s">
        <v>189</v>
      </c>
      <c r="G345" s="58">
        <f>IF(Calculator!$F$3&gt;0,LOOKUP(Calculator!$F$3,Tables!$R$2:R$21,Tables!$S$2:$S$21)+D341,LOOKUP(Calculator!$F$2,Tables!$R$2:$R$21,Tables!$S$2:$S$21)+D341)</f>
        <v>6</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12</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12</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Control Magic</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6">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6"/>
        <v>28</v>
      </c>
      <c r="C370" s="25" t="s">
        <v>365</v>
      </c>
      <c r="D370" s="7"/>
      <c r="E370" s="7"/>
      <c r="F370" s="57" t="s">
        <v>189</v>
      </c>
      <c r="G370" s="58">
        <f>IF(Calculator!$F$3&gt;0,LOOKUP(Calculator!$F$3,Tables!$R$2:R$21,Tables!$S$2:$S$21)+D366,LOOKUP(Calculator!$F$2,Tables!$R$2:$R$21,Tables!$S$2:$S$21)+D366)</f>
        <v>28</v>
      </c>
    </row>
    <row r="371" spans="1:7">
      <c r="A371" s="2" t="s">
        <v>261</v>
      </c>
      <c r="B371" s="26">
        <f>ROUND(D366/5,0)</f>
        <v>6</v>
      </c>
      <c r="C371" s="25" t="s">
        <v>190</v>
      </c>
      <c r="D371" s="7"/>
      <c r="E371" s="7"/>
      <c r="G371" s="7"/>
    </row>
    <row r="372" spans="1:7">
      <c r="A372" s="2" t="s">
        <v>191</v>
      </c>
      <c r="B372" s="24">
        <f>IF(G372=0,1,G372)</f>
        <v>6</v>
      </c>
      <c r="C372" s="25" t="s">
        <v>363</v>
      </c>
      <c r="D372" s="7"/>
      <c r="E372" s="7"/>
      <c r="F372" s="57" t="s">
        <v>141</v>
      </c>
      <c r="G372" s="58">
        <f>IF(Calculator!$F$3&gt;0,LOOKUP(Calculator!$F$3,Tables!$R$2:$R$21,Tables!$T$2:$T$21)+B371,LOOKUP(Calculator!$F$2,Tables!$R$2:$R$21,Tables!$T$2:$T$21)+B371)</f>
        <v>6</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12</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12</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Control Magic</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7">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7"/>
        <v>8</v>
      </c>
      <c r="C395" s="25" t="s">
        <v>365</v>
      </c>
      <c r="D395" s="7"/>
      <c r="E395" s="7"/>
      <c r="F395" s="57" t="s">
        <v>189</v>
      </c>
      <c r="G395" s="58">
        <f>IF(Calculator!$F$3&gt;0,LOOKUP(Calculator!$F$3,Tables!$R$2:R$21,Tables!$S$2:$S$21)+D391,LOOKUP(Calculator!$F$2,Tables!$R$2:$R$21,Tables!$S$2:$S$21)+D391)</f>
        <v>8</v>
      </c>
    </row>
    <row r="396" spans="1:7">
      <c r="A396" s="2" t="s">
        <v>261</v>
      </c>
      <c r="B396" s="26">
        <f>ROUND(D391/5,0)</f>
        <v>2</v>
      </c>
      <c r="C396" s="25" t="s">
        <v>190</v>
      </c>
      <c r="D396" s="7"/>
      <c r="E396" s="7"/>
      <c r="G396" s="7"/>
    </row>
    <row r="397" spans="1:7">
      <c r="A397" s="2" t="s">
        <v>191</v>
      </c>
      <c r="B397" s="24">
        <f>IF(G397=0,1,G397)</f>
        <v>2</v>
      </c>
      <c r="C397" s="25" t="s">
        <v>363</v>
      </c>
      <c r="D397" s="7"/>
      <c r="E397" s="7"/>
      <c r="F397" s="57" t="s">
        <v>141</v>
      </c>
      <c r="G397" s="58">
        <f>IF(Calculator!$F$3&gt;0,LOOKUP(Calculator!$F$3,Tables!$R$2:$R$21,Tables!$T$2:$T$21)+B396,LOOKUP(Calculator!$F$2,Tables!$R$2:$R$21,Tables!$T$2:$T$21)+B396)</f>
        <v>2</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12</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12</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Control Magic</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8">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8"/>
        <v>26</v>
      </c>
      <c r="C420" s="25" t="s">
        <v>365</v>
      </c>
      <c r="D420" s="7"/>
      <c r="E420" s="7"/>
      <c r="F420" s="57" t="s">
        <v>189</v>
      </c>
      <c r="G420" s="58">
        <f>IF(Calculator!$F$3&gt;0,LOOKUP(Calculator!$F$3,Tables!$R$2:R$21,Tables!$S$2:$S$21)+D416,LOOKUP(Calculator!$F$2,Tables!$R$2:$R$21,Tables!$S$2:$S$21)+D416)</f>
        <v>26</v>
      </c>
    </row>
    <row r="421" spans="1:7">
      <c r="A421" s="2" t="s">
        <v>261</v>
      </c>
      <c r="B421" s="26">
        <f>ROUND(D416/5,0)</f>
        <v>5</v>
      </c>
      <c r="C421" s="25" t="s">
        <v>190</v>
      </c>
      <c r="D421" s="7"/>
      <c r="E421" s="7"/>
      <c r="G421" s="7"/>
    </row>
    <row r="422" spans="1:7">
      <c r="A422" s="2" t="s">
        <v>191</v>
      </c>
      <c r="B422" s="24">
        <f>IF(G422=0,1,G422)</f>
        <v>5</v>
      </c>
      <c r="C422" s="25" t="s">
        <v>363</v>
      </c>
      <c r="D422" s="7"/>
      <c r="E422" s="7"/>
      <c r="F422" s="57" t="s">
        <v>141</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12</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12</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Control Magic</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9">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9"/>
        <v>11</v>
      </c>
      <c r="C445" s="25" t="s">
        <v>365</v>
      </c>
      <c r="D445" s="7"/>
      <c r="E445" s="7"/>
      <c r="F445" s="57" t="s">
        <v>189</v>
      </c>
      <c r="G445" s="58">
        <f>IF(Calculator!$F$3&gt;0,LOOKUP(Calculator!$F$3,Tables!$R$2:R$21,Tables!$S$2:$S$21)+D441,LOOKUP(Calculator!$F$2,Tables!$R$2:$R$21,Tables!$S$2:$S$21)+D441)</f>
        <v>11</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12</v>
      </c>
    </row>
    <row r="452" spans="1:6">
      <c r="B452" s="7"/>
      <c r="C452" s="7"/>
      <c r="D452" s="5"/>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12</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Control Magic</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30">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30"/>
        <v>12</v>
      </c>
      <c r="C470" s="25" t="s">
        <v>365</v>
      </c>
      <c r="D470" s="7"/>
      <c r="E470" s="7"/>
      <c r="F470" s="57" t="s">
        <v>189</v>
      </c>
      <c r="G470" s="58">
        <f>IF(Calculator!$F$3&gt;0,LOOKUP(Calculator!$F$3,Tables!$R$2:R$21,Tables!$S$2:$S$21)+D466,LOOKUP(Calculator!$F$2,Tables!$R$2:$R$21,Tables!$S$2:$S$21)+D466)</f>
        <v>12</v>
      </c>
    </row>
    <row r="471" spans="1:7">
      <c r="A471" s="2" t="s">
        <v>261</v>
      </c>
      <c r="B471" s="26">
        <f>ROUND(D466/5,0)</f>
        <v>2</v>
      </c>
      <c r="C471" s="25" t="s">
        <v>190</v>
      </c>
      <c r="D471" s="7"/>
      <c r="E471" s="7"/>
      <c r="G471" s="7"/>
    </row>
    <row r="472" spans="1:7">
      <c r="A472" s="2" t="s">
        <v>191</v>
      </c>
      <c r="B472" s="24">
        <f>IF(G472=0,1,G472)</f>
        <v>2</v>
      </c>
      <c r="C472" s="25" t="s">
        <v>363</v>
      </c>
      <c r="D472" s="7"/>
      <c r="E472" s="7"/>
      <c r="F472" s="57" t="s">
        <v>141</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12</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12</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Control Magic</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31">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31"/>
        <v>7</v>
      </c>
      <c r="C495" s="25" t="s">
        <v>365</v>
      </c>
      <c r="D495" s="7"/>
      <c r="E495" s="7"/>
      <c r="F495" s="57" t="s">
        <v>189</v>
      </c>
      <c r="G495" s="58">
        <f>IF(Calculator!$F$3&gt;0,LOOKUP(Calculator!$F$3,Tables!$R$2:R$21,Tables!$S$2:$S$21)+D491,LOOKUP(Calculator!$F$2,Tables!$R$2:$R$21,Tables!$S$2:$S$21)+D491)</f>
        <v>7</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12</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12</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Control Magic</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32">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32"/>
        <v>16</v>
      </c>
      <c r="C520" s="25" t="s">
        <v>365</v>
      </c>
      <c r="D520" s="7"/>
      <c r="E520" s="7"/>
      <c r="F520" s="57" t="s">
        <v>189</v>
      </c>
      <c r="G520" s="58">
        <f>IF(Calculator!$F$3&gt;0,LOOKUP(Calculator!$F$3,Tables!$R$2:R$21,Tables!$S$2:$S$21)+D516,LOOKUP(Calculator!$F$2,Tables!$R$2:$R$21,Tables!$S$2:$S$21)+D516)</f>
        <v>16</v>
      </c>
    </row>
    <row r="521" spans="1:7">
      <c r="A521" s="2" t="s">
        <v>261</v>
      </c>
      <c r="B521" s="26">
        <f>ROUND(D516/5,0)</f>
        <v>3</v>
      </c>
      <c r="C521" s="25" t="s">
        <v>190</v>
      </c>
      <c r="D521" s="7"/>
      <c r="E521" s="7"/>
      <c r="G521" s="7"/>
    </row>
    <row r="522" spans="1:7">
      <c r="A522" s="2" t="s">
        <v>191</v>
      </c>
      <c r="B522" s="24">
        <f>IF(G522=0,1,G522)</f>
        <v>3</v>
      </c>
      <c r="C522" s="25" t="s">
        <v>363</v>
      </c>
      <c r="D522" s="7"/>
      <c r="E522" s="7"/>
      <c r="F522" s="57" t="s">
        <v>141</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12</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12</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Control Magic</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33">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33"/>
        <v>19</v>
      </c>
      <c r="C545" s="25" t="s">
        <v>365</v>
      </c>
      <c r="D545" s="7"/>
      <c r="E545" s="7"/>
      <c r="F545" s="57" t="s">
        <v>189</v>
      </c>
      <c r="G545" s="58">
        <f>IF(Calculator!$F$3&gt;0,LOOKUP(Calculator!$F$3,Tables!$R$2:R$21,Tables!$S$2:$S$21)+D541,LOOKUP(Calculator!$F$2,Tables!$R$2:$R$21,Tables!$S$2:$S$21)+D541)</f>
        <v>19</v>
      </c>
    </row>
    <row r="546" spans="1:7">
      <c r="A546" s="2" t="s">
        <v>261</v>
      </c>
      <c r="B546" s="26">
        <f>ROUND(D541/5,0)</f>
        <v>4</v>
      </c>
      <c r="C546" s="25" t="s">
        <v>190</v>
      </c>
      <c r="D546" s="7"/>
      <c r="E546" s="7"/>
      <c r="G546" s="7"/>
    </row>
    <row r="547" spans="1:7">
      <c r="A547" s="2" t="s">
        <v>191</v>
      </c>
      <c r="B547" s="24">
        <f>IF(G547=0,1,G547)</f>
        <v>4</v>
      </c>
      <c r="C547" s="25" t="s">
        <v>363</v>
      </c>
      <c r="D547" s="7"/>
      <c r="E547" s="7"/>
      <c r="F547" s="57" t="s">
        <v>141</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12</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12</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Control Magic</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34">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34"/>
        <v>24</v>
      </c>
      <c r="C570" s="25" t="s">
        <v>365</v>
      </c>
      <c r="D570" s="7"/>
      <c r="E570" s="7"/>
      <c r="F570" s="57" t="s">
        <v>189</v>
      </c>
      <c r="G570" s="58">
        <f>IF(Calculator!$F$3&gt;0,LOOKUP(Calculator!$F$3,Tables!$R$2:R$21,Tables!$S$2:$S$21)+D566,LOOKUP(Calculator!$F$2,Tables!$R$2:$R$21,Tables!$S$2:$S$21)+D566)</f>
        <v>24</v>
      </c>
    </row>
    <row r="571" spans="1:7">
      <c r="A571" s="2" t="s">
        <v>261</v>
      </c>
      <c r="B571" s="26">
        <f>ROUND(D566/5,0)</f>
        <v>5</v>
      </c>
      <c r="C571" s="25" t="s">
        <v>190</v>
      </c>
      <c r="D571" s="7"/>
      <c r="E571" s="7"/>
      <c r="G571" s="7"/>
    </row>
    <row r="572" spans="1:7">
      <c r="A572" s="2" t="s">
        <v>191</v>
      </c>
      <c r="B572" s="24">
        <f>IF(G572=0,1,G572)</f>
        <v>5</v>
      </c>
      <c r="C572" s="25" t="s">
        <v>363</v>
      </c>
      <c r="D572" s="7"/>
      <c r="E572" s="7"/>
      <c r="F572" s="57" t="s">
        <v>141</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12</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12</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5">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5"/>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363</v>
      </c>
      <c r="D597" s="7"/>
      <c r="E597" s="7"/>
      <c r="F597" s="57" t="s">
        <v>141</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pt="1"/>
    <brk id="350" max="16383" man="1" pt="1"/>
    <brk id="375" max="16383" man="1" pt="1"/>
    <brk id="400" max="16383" man="1" pt="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3">
      <c r="A1" s="1" t="s">
        <v>382</v>
      </c>
      <c r="B1" s="5" t="s">
        <v>96</v>
      </c>
      <c r="C1" s="8" t="s">
        <v>356</v>
      </c>
      <c r="D1" s="5" t="s">
        <v>299</v>
      </c>
      <c r="H1" s="1" t="s">
        <v>382</v>
      </c>
      <c r="I1" s="5" t="s">
        <v>368</v>
      </c>
      <c r="J1" s="8" t="s">
        <v>356</v>
      </c>
      <c r="K1" s="5" t="s">
        <v>299</v>
      </c>
    </row>
    <row r="2" spans="1:13">
      <c r="B2" s="7"/>
      <c r="C2" s="7"/>
      <c r="D2" s="7"/>
      <c r="I2" s="7"/>
      <c r="J2" s="7"/>
      <c r="K2" s="7"/>
    </row>
    <row r="3" spans="1:13" ht="13" thickBot="1">
      <c r="A3" s="1" t="s">
        <v>358</v>
      </c>
      <c r="B3" s="23" t="s">
        <v>359</v>
      </c>
      <c r="C3" s="23" t="s">
        <v>205</v>
      </c>
      <c r="D3" s="23" t="s">
        <v>316</v>
      </c>
      <c r="F3" s="4" t="s">
        <v>317</v>
      </c>
      <c r="H3" s="4" t="s">
        <v>358</v>
      </c>
      <c r="I3" s="9" t="s">
        <v>359</v>
      </c>
      <c r="J3" s="9" t="s">
        <v>205</v>
      </c>
      <c r="K3" s="9" t="s">
        <v>316</v>
      </c>
      <c r="M3" s="4" t="s">
        <v>317</v>
      </c>
    </row>
    <row r="4" spans="1:13">
      <c r="A4" s="10" t="s">
        <v>357</v>
      </c>
      <c r="B4" s="11" t="s">
        <v>206</v>
      </c>
      <c r="C4" s="11" t="s">
        <v>295</v>
      </c>
      <c r="D4" s="12">
        <f>IF(B4=0,0,LOOKUP(B4,Tables!A$2:A$4,Tables!B$2:B$4))</f>
        <v>0</v>
      </c>
      <c r="F4" s="5" t="s">
        <v>180</v>
      </c>
      <c r="H4" s="10" t="s">
        <v>357</v>
      </c>
      <c r="I4" s="11" t="s">
        <v>206</v>
      </c>
      <c r="J4" s="11" t="s">
        <v>295</v>
      </c>
      <c r="K4" s="12" t="e">
        <f>IF(I4=0,0,LOOKUP(I4,Tables!H$2:H$4,Tables!I$2:I$4))</f>
        <v>#N/A</v>
      </c>
      <c r="M4" s="5" t="s">
        <v>180</v>
      </c>
    </row>
    <row r="5" spans="1:13">
      <c r="A5" s="13" t="s">
        <v>294</v>
      </c>
      <c r="B5" s="14">
        <v>0</v>
      </c>
      <c r="C5" s="14" t="s">
        <v>212</v>
      </c>
      <c r="D5" s="15">
        <f>IF(B5=0,0,-1)</f>
        <v>0</v>
      </c>
      <c r="F5" s="5" t="s">
        <v>298</v>
      </c>
      <c r="H5" s="13" t="s">
        <v>294</v>
      </c>
      <c r="I5" s="14">
        <v>0</v>
      </c>
      <c r="J5" s="14" t="s">
        <v>212</v>
      </c>
      <c r="K5" s="15">
        <f>IF(I5=0,0,-1)</f>
        <v>0</v>
      </c>
      <c r="M5" s="5" t="s">
        <v>298</v>
      </c>
    </row>
    <row r="6" spans="1:13">
      <c r="A6" s="16" t="s">
        <v>296</v>
      </c>
      <c r="B6" s="17">
        <v>0</v>
      </c>
      <c r="C6" s="17" t="s">
        <v>295</v>
      </c>
      <c r="D6" s="18">
        <f>IF(B6=0,0,-1)</f>
        <v>0</v>
      </c>
      <c r="F6" s="5" t="s">
        <v>286</v>
      </c>
      <c r="H6" s="16" t="s">
        <v>296</v>
      </c>
      <c r="I6" s="17">
        <v>0</v>
      </c>
      <c r="J6" s="17" t="s">
        <v>295</v>
      </c>
      <c r="K6" s="18">
        <f>IF(I6=0,0,-1)</f>
        <v>0</v>
      </c>
      <c r="M6" s="5" t="s">
        <v>286</v>
      </c>
    </row>
    <row r="7" spans="1:13">
      <c r="A7" s="13" t="s">
        <v>297</v>
      </c>
      <c r="B7" s="14">
        <v>0</v>
      </c>
      <c r="C7" s="14" t="s">
        <v>295</v>
      </c>
      <c r="D7" s="15">
        <f>IF(B7=0,0,-1)</f>
        <v>0</v>
      </c>
      <c r="F7" s="5" t="s">
        <v>299</v>
      </c>
      <c r="H7" s="13" t="s">
        <v>297</v>
      </c>
      <c r="I7" s="14">
        <v>0</v>
      </c>
      <c r="J7" s="14" t="s">
        <v>295</v>
      </c>
      <c r="K7" s="15">
        <f>IF(I7=0,0,-1)</f>
        <v>0</v>
      </c>
      <c r="M7" s="5" t="s">
        <v>299</v>
      </c>
    </row>
    <row r="8" spans="1:13">
      <c r="A8" s="16" t="s">
        <v>219</v>
      </c>
      <c r="B8" s="17">
        <v>1</v>
      </c>
      <c r="C8" s="17" t="s">
        <v>295</v>
      </c>
      <c r="D8" s="18">
        <f>IF(B8=0,0,LOOKUP(B8,Tables!$C$2:$C$21,Tables!$D$2:$D$21))</f>
        <v>1</v>
      </c>
      <c r="F8" s="5" t="s">
        <v>300</v>
      </c>
      <c r="H8" s="16" t="s">
        <v>219</v>
      </c>
      <c r="I8" s="17">
        <v>1</v>
      </c>
      <c r="J8" s="17" t="s">
        <v>295</v>
      </c>
      <c r="K8" s="18">
        <f>IF(I8=0,0,LOOKUP(I8,Tables!$C$2:$C$21,Tables!$D$2:$D$21))</f>
        <v>1</v>
      </c>
      <c r="M8" s="5" t="s">
        <v>300</v>
      </c>
    </row>
    <row r="9" spans="1:13">
      <c r="A9" s="13" t="s">
        <v>266</v>
      </c>
      <c r="B9" s="14">
        <v>0</v>
      </c>
      <c r="C9" s="14" t="str">
        <f>IF(B9=0,"-",IF(B9=1,"Meter Radius","Meters Radius"))</f>
        <v>-</v>
      </c>
      <c r="D9" s="15">
        <f>IF(B9=0,0,IF(B8=0,LOOKUP(B9,Tables!E$2:E$21,Tables!F$2:F$21),"Cannot have both"))</f>
        <v>0</v>
      </c>
      <c r="F9" s="5" t="s">
        <v>177</v>
      </c>
      <c r="H9" s="13" t="s">
        <v>266</v>
      </c>
      <c r="I9" s="14">
        <v>0</v>
      </c>
      <c r="J9" s="14" t="str">
        <f>IF(I9=0,"-",IF(I9=1,"Meter Radius","Meters Radius"))</f>
        <v>-</v>
      </c>
      <c r="K9" s="15">
        <f>IF(I9=0,0,IF(I8=0,LOOKUP(I9,Tables!L$2:L$21,Tables!M$2:M$21),"Cannot have both"))</f>
        <v>0</v>
      </c>
      <c r="M9" s="5" t="s">
        <v>177</v>
      </c>
    </row>
    <row r="10" spans="1:13">
      <c r="A10" s="16" t="s">
        <v>269</v>
      </c>
      <c r="B10" s="17" t="s">
        <v>407</v>
      </c>
      <c r="C10" s="17" t="s">
        <v>295</v>
      </c>
      <c r="D10" s="18">
        <f>IF(B10="Full",0,IF(B10="Partial",2,IF(B10="None",5,"ERROR!")))</f>
        <v>5</v>
      </c>
      <c r="F10" s="5" t="s">
        <v>149</v>
      </c>
      <c r="H10" s="16" t="s">
        <v>269</v>
      </c>
      <c r="I10" s="17" t="s">
        <v>381</v>
      </c>
      <c r="J10" s="17" t="s">
        <v>295</v>
      </c>
      <c r="K10" s="18">
        <f>IF(I10="Full",0,IF(I10="Partial",2,IF(I10="None",5,"ERROR!")))</f>
        <v>0</v>
      </c>
      <c r="M10" s="5" t="s">
        <v>149</v>
      </c>
    </row>
    <row r="11" spans="1:13">
      <c r="A11" s="13" t="s">
        <v>267</v>
      </c>
      <c r="B11" s="14" t="s">
        <v>282</v>
      </c>
      <c r="C11" s="14" t="str">
        <f>IF(B11=0,"-",IF(B11="Touch","-",IF(B11=1,"Meter","Meters")))</f>
        <v>-</v>
      </c>
      <c r="D11" s="15">
        <f>IF(B11="Touch",1,IF(B11="Self",1,LOOKUP(B11,Tables!$G$2:$G$21,Tables!$H$2:$H$21)))</f>
        <v>1</v>
      </c>
      <c r="F11" s="5" t="s">
        <v>163</v>
      </c>
      <c r="H11" s="13" t="s">
        <v>267</v>
      </c>
      <c r="I11" s="14" t="s">
        <v>282</v>
      </c>
      <c r="J11" s="14" t="str">
        <f>IF(I11=0,"-",IF(I11="Touch","-",IF(I11=1,"Meter","Meters")))</f>
        <v>-</v>
      </c>
      <c r="K11" s="15">
        <f>IF(I11="Touch",1,IF(I11="Self",1,LOOKUP(I11,Tables!$G$2:$G$21,Tables!$H$2:$H$21)))</f>
        <v>1</v>
      </c>
      <c r="M11" s="5" t="s">
        <v>163</v>
      </c>
    </row>
    <row r="12" spans="1:13">
      <c r="A12" s="16" t="s">
        <v>268</v>
      </c>
      <c r="B12" s="17" t="s">
        <v>248</v>
      </c>
      <c r="C12" s="17" t="s">
        <v>212</v>
      </c>
      <c r="D12" s="19">
        <f>IF(B12="Instantaneous",1,IF(B12="Permanent",14,IF(C12="Round",LOOKUP(B12,Tables!$J$2:$J$10,Tables!$K$2:$K$10),IF(C12="Minute",LOOKUP(B12,Tables!$J$11:$J$15,Tables!K$11:K$15),IF(C12="Hour",7,LOOKUP(C12,Tables!$I$16:$I$20,Tables!$K$16:$K$20))))))</f>
        <v>14</v>
      </c>
      <c r="H12" s="16" t="s">
        <v>268</v>
      </c>
      <c r="I12" s="17">
        <v>1</v>
      </c>
      <c r="J12" s="17" t="s">
        <v>322</v>
      </c>
      <c r="K12" s="19">
        <f>IF(I12="Instantaneous",1,IF(I12="Permanent",14,IF(J12="Round",LOOKUP(I12,Tables!$J$2:$J$10,Tables!$K$2:$K$10),IF(J12="Minute",LOOKUP(I12,Tables!$J$11:$J$15,Tables!R$11:R$15),IF(J12="Hour",7,LOOKUP(J12,Tables!$I$16:$I$20,Tables!$K$16:$K$20))))))</f>
        <v>2</v>
      </c>
    </row>
    <row r="13" spans="1:13">
      <c r="A13" s="13" t="s">
        <v>250</v>
      </c>
      <c r="B13" s="14" t="str">
        <f>D1</f>
        <v>Healing</v>
      </c>
      <c r="C13" s="14" t="s">
        <v>295</v>
      </c>
      <c r="D13" s="15">
        <f>LOOKUP(B13,Tables!$N$2:$N$9,Tables!$O$2:$O$9)</f>
        <v>2</v>
      </c>
      <c r="F13" s="4" t="s">
        <v>287</v>
      </c>
      <c r="H13" s="13" t="s">
        <v>250</v>
      </c>
      <c r="I13" s="14" t="str">
        <f>K1</f>
        <v>Healing</v>
      </c>
      <c r="J13" s="14" t="s">
        <v>295</v>
      </c>
      <c r="K13" s="15">
        <f>LOOKUP(I13,Tables!$N$2:$N$9,Tables!$O$2:$O$9)</f>
        <v>2</v>
      </c>
      <c r="M13" s="4" t="s">
        <v>287</v>
      </c>
    </row>
    <row r="14" spans="1:13">
      <c r="A14" s="16" t="s">
        <v>202</v>
      </c>
      <c r="B14" s="17" t="s">
        <v>407</v>
      </c>
      <c r="C14" s="17" t="s">
        <v>295</v>
      </c>
      <c r="D14" s="18">
        <f>LOOKUP(B14,Tables!$P$2:$P$5,Tables!$Q$2:$Q$5)</f>
        <v>-4</v>
      </c>
      <c r="F14" s="6" t="s">
        <v>407</v>
      </c>
      <c r="H14" s="16" t="s">
        <v>202</v>
      </c>
      <c r="I14" s="17" t="s">
        <v>338</v>
      </c>
      <c r="J14" s="17" t="s">
        <v>295</v>
      </c>
      <c r="K14" s="18">
        <f>LOOKUP(I14,Tables!$P$2:$P$5,Tables!$Q$2:$Q$5)</f>
        <v>2</v>
      </c>
      <c r="M14" s="6" t="s">
        <v>407</v>
      </c>
    </row>
    <row r="15" spans="1:13" ht="13" thickBot="1">
      <c r="A15" s="20" t="s">
        <v>251</v>
      </c>
      <c r="B15" s="21">
        <v>6</v>
      </c>
      <c r="C15" s="21">
        <f>IF(SUM(B5:B7)&gt;0,"+"&amp;SUM(B5:B7),0)</f>
        <v>0</v>
      </c>
      <c r="D15" s="22">
        <f>B15</f>
        <v>6</v>
      </c>
      <c r="F15" s="6" t="s">
        <v>338</v>
      </c>
      <c r="H15" s="20" t="s">
        <v>251</v>
      </c>
      <c r="I15" s="21">
        <v>6</v>
      </c>
      <c r="J15" s="21">
        <f>IF(SUM(I5:I7)&gt;0,"+"&amp;SUM(I5:I7),0)</f>
        <v>0</v>
      </c>
      <c r="K15" s="22">
        <f>I15</f>
        <v>6</v>
      </c>
      <c r="M15" s="6" t="s">
        <v>338</v>
      </c>
    </row>
    <row r="16" spans="1:13">
      <c r="A16" s="1" t="s">
        <v>222</v>
      </c>
      <c r="B16" s="23"/>
      <c r="C16" s="23"/>
      <c r="D16" s="23">
        <f>IF(SUM(D4:D15)&lt;1,1,(SUM(D4:D15)))</f>
        <v>25</v>
      </c>
      <c r="F16" s="6" t="s">
        <v>166</v>
      </c>
      <c r="H16" s="4" t="s">
        <v>222</v>
      </c>
      <c r="I16" s="9"/>
      <c r="J16" s="9"/>
      <c r="K16" s="23" t="e">
        <f>IF(SUM(K4:K15)&lt;1,1,(SUM(K4:K15)))</f>
        <v>#N/A</v>
      </c>
      <c r="M16" s="6" t="s">
        <v>166</v>
      </c>
    </row>
    <row r="17" spans="1:14" ht="12" customHeight="1">
      <c r="B17" s="7"/>
      <c r="C17" s="7"/>
      <c r="D17" s="7"/>
      <c r="F17" s="5" t="s">
        <v>336</v>
      </c>
      <c r="I17" s="7"/>
      <c r="J17" s="7"/>
      <c r="K17" s="7"/>
      <c r="L17" s="7"/>
      <c r="M17" s="5" t="s">
        <v>336</v>
      </c>
    </row>
    <row r="18" spans="1:14">
      <c r="A18" s="2" t="s">
        <v>221</v>
      </c>
      <c r="B18" s="24" t="str">
        <f>B15+C15&amp;"d6"</f>
        <v>6d6</v>
      </c>
      <c r="C18" s="25" t="s">
        <v>223</v>
      </c>
      <c r="D18" s="7"/>
      <c r="H18" s="2" t="s">
        <v>221</v>
      </c>
      <c r="I18" s="24" t="str">
        <f>I15+J15&amp;"d6"</f>
        <v>6d6</v>
      </c>
      <c r="J18" s="25" t="s">
        <v>223</v>
      </c>
      <c r="K18" s="7"/>
      <c r="L18" s="7"/>
      <c r="N18" s="7"/>
    </row>
    <row r="19" spans="1:14">
      <c r="A19" s="2" t="s">
        <v>332</v>
      </c>
      <c r="B19" s="24">
        <f t="shared" ref="B19:B20" si="0">IF(G19=0,1,G19)</f>
        <v>25</v>
      </c>
      <c r="C19" s="25" t="s">
        <v>204</v>
      </c>
      <c r="D19" s="7"/>
      <c r="F19" s="57" t="s">
        <v>187</v>
      </c>
      <c r="G19" s="58">
        <f>IF(Calculator!$F$3&gt;0,LOOKUP(Calculator!$F$3,Tables!$R$2:R$21,Tables!$U$2:$U$21)+D16,LOOKUP(Calculator!$F$2,Tables!$R$2:$R$21,Tables!$U$2:$U$21)+D16)</f>
        <v>25</v>
      </c>
      <c r="H19" s="2" t="s">
        <v>332</v>
      </c>
      <c r="I19" s="24" t="e">
        <f t="shared" ref="I19:I20" si="1">IF(N19=0,1,N19)</f>
        <v>#N/A</v>
      </c>
      <c r="J19" s="25" t="s">
        <v>204</v>
      </c>
      <c r="K19" s="7"/>
      <c r="L19" s="7"/>
      <c r="M19" s="57" t="s">
        <v>187</v>
      </c>
      <c r="N19" s="58" t="e">
        <f>IF(Calculator!$F$3&gt;0,LOOKUP(Calculator!$F$3,Tables!$R$2:Y$21,Tables!$U$2:$U$21)+K16,LOOKUP(Calculator!$F$2,Tables!$R$2:$R$21,Tables!$U$2:$U$21)+K16)</f>
        <v>#N/A</v>
      </c>
    </row>
    <row r="20" spans="1:14">
      <c r="A20" s="2" t="s">
        <v>188</v>
      </c>
      <c r="B20" s="24">
        <f t="shared" si="0"/>
        <v>25</v>
      </c>
      <c r="C20" s="25" t="s">
        <v>365</v>
      </c>
      <c r="D20" s="7"/>
      <c r="E20" s="7"/>
      <c r="F20" s="57" t="s">
        <v>189</v>
      </c>
      <c r="G20" s="58">
        <f>IF(Calculator!$F$3&gt;0,LOOKUP(Calculator!$F$3,Tables!$R$2:R$21,Tables!$S$2:$S$21)+D16,LOOKUP(Calculator!$F$2,Tables!$R$2:$R$21,Tables!$S$2:$S$21)+D16)</f>
        <v>25</v>
      </c>
      <c r="H20" s="2" t="s">
        <v>188</v>
      </c>
      <c r="I20" s="24" t="e">
        <f t="shared" si="1"/>
        <v>#N/A</v>
      </c>
      <c r="J20" s="25" t="s">
        <v>365</v>
      </c>
      <c r="K20" s="7"/>
      <c r="L20" s="7"/>
      <c r="M20" s="57" t="s">
        <v>189</v>
      </c>
      <c r="N20" s="58" t="e">
        <f>IF(Calculator!$F$3&gt;0,LOOKUP(Calculator!$F$3,Tables!$R$2:Y$21,Tables!$S$2:$S$21)+K16,LOOKUP(Calculator!$F$2,Tables!$R$2:$R$21,Tables!$S$2:$S$21)+K16)</f>
        <v>#N/A</v>
      </c>
    </row>
    <row r="21" spans="1:14">
      <c r="A21" s="2" t="s">
        <v>261</v>
      </c>
      <c r="B21" s="26">
        <f>ROUND(D16/5,0)</f>
        <v>5</v>
      </c>
      <c r="C21" s="25" t="s">
        <v>190</v>
      </c>
      <c r="D21" s="7"/>
      <c r="E21" s="7"/>
      <c r="G21" s="7"/>
      <c r="H21" s="2" t="s">
        <v>261</v>
      </c>
      <c r="I21" s="26" t="e">
        <f>ROUND(K16/5,0)</f>
        <v>#N/A</v>
      </c>
      <c r="J21" s="25" t="s">
        <v>190</v>
      </c>
      <c r="K21" s="7"/>
      <c r="L21" s="7"/>
      <c r="N21" s="7"/>
    </row>
    <row r="22" spans="1:14">
      <c r="A22" s="2" t="s">
        <v>191</v>
      </c>
      <c r="B22" s="24">
        <f>IF(G22=0,1,G22)</f>
        <v>5</v>
      </c>
      <c r="C22" s="25" t="s">
        <v>363</v>
      </c>
      <c r="D22" s="7"/>
      <c r="F22" s="57" t="s">
        <v>141</v>
      </c>
      <c r="G22" s="58">
        <f>IF(Calculator!$F$3&gt;0,LOOKUP(Calculator!$F$3,Tables!$R$2:$R$21,Tables!$T$2:$T$21)+B21,LOOKUP(Calculator!$F$2,Tables!$R$2:$R$21,Tables!$T$2:$T$21)+B21)</f>
        <v>5</v>
      </c>
      <c r="H22" s="2" t="s">
        <v>191</v>
      </c>
      <c r="I22" s="24" t="e">
        <f>IF(N22=0,1,N22)</f>
        <v>#N/A</v>
      </c>
      <c r="J22" s="25" t="s">
        <v>363</v>
      </c>
      <c r="K22" s="7"/>
      <c r="L22" s="7"/>
      <c r="M22" s="57" t="s">
        <v>141</v>
      </c>
      <c r="N22" s="58" t="e">
        <f>IF(Calculator!$F$3&gt;0,LOOKUP(Calculator!$F$3,Tables!$R$2:$R$21,Tables!$T$2:$T$21)+I21,LOOKUP(Calculator!$F$2,Tables!$R$2:$R$21,Tables!$T$2:$T$21)+I21)</f>
        <v>#N/A</v>
      </c>
    </row>
    <row r="23" spans="1:14">
      <c r="A23" s="2" t="s">
        <v>210</v>
      </c>
      <c r="B23" s="26" t="str">
        <f>B10</f>
        <v>None</v>
      </c>
      <c r="C23" s="25" t="s">
        <v>240</v>
      </c>
      <c r="H23" s="2" t="s">
        <v>210</v>
      </c>
      <c r="I23" s="26" t="str">
        <f>I10</f>
        <v>Full</v>
      </c>
      <c r="J23" s="25" t="s">
        <v>240</v>
      </c>
      <c r="K23" s="7"/>
      <c r="L23" s="7"/>
      <c r="M23" s="7"/>
      <c r="N23" s="7"/>
    </row>
    <row r="24" spans="1:14">
      <c r="B24" s="27"/>
      <c r="C24" s="25"/>
      <c r="I24" s="27"/>
      <c r="J24" s="25"/>
      <c r="K24" s="7"/>
      <c r="L24" s="7"/>
      <c r="M24" s="7"/>
      <c r="N24" s="7"/>
    </row>
    <row r="25" spans="1:14" ht="144" customHeight="1">
      <c r="A25" s="119" t="s">
        <v>463</v>
      </c>
      <c r="B25" s="116"/>
      <c r="C25" s="116"/>
      <c r="D25" s="116"/>
      <c r="E25" s="120"/>
      <c r="H25" s="119" t="s">
        <v>140</v>
      </c>
      <c r="I25" s="116"/>
      <c r="J25" s="116"/>
      <c r="K25" s="116"/>
      <c r="L25" s="120"/>
    </row>
    <row r="26" spans="1:14">
      <c r="A26" s="1" t="s">
        <v>382</v>
      </c>
      <c r="B26" s="5" t="s">
        <v>398</v>
      </c>
      <c r="C26" s="8" t="s">
        <v>356</v>
      </c>
      <c r="D26" s="5" t="s">
        <v>299</v>
      </c>
      <c r="H26" s="1" t="s">
        <v>382</v>
      </c>
      <c r="I26" s="5" t="s">
        <v>398</v>
      </c>
      <c r="J26" s="8" t="s">
        <v>356</v>
      </c>
      <c r="K26" s="5" t="s">
        <v>299</v>
      </c>
    </row>
    <row r="27" spans="1:14" ht="12" customHeight="1">
      <c r="B27" s="7"/>
      <c r="C27" s="7"/>
      <c r="D27" s="7"/>
      <c r="I27" s="7"/>
      <c r="J27" s="7"/>
      <c r="K27" s="7"/>
    </row>
    <row r="28" spans="1:14" ht="13" thickBot="1">
      <c r="A28" s="1" t="s">
        <v>358</v>
      </c>
      <c r="B28" s="23" t="s">
        <v>359</v>
      </c>
      <c r="C28" s="23" t="s">
        <v>205</v>
      </c>
      <c r="D28" s="23" t="s">
        <v>316</v>
      </c>
      <c r="F28" s="4" t="s">
        <v>317</v>
      </c>
      <c r="H28" s="1" t="s">
        <v>358</v>
      </c>
      <c r="I28" s="23" t="s">
        <v>359</v>
      </c>
      <c r="J28" s="23" t="s">
        <v>205</v>
      </c>
      <c r="K28" s="23" t="s">
        <v>316</v>
      </c>
      <c r="M28" s="4" t="s">
        <v>317</v>
      </c>
    </row>
    <row r="29" spans="1:14">
      <c r="A29" s="10" t="s">
        <v>357</v>
      </c>
      <c r="B29" s="11" t="s">
        <v>206</v>
      </c>
      <c r="C29" s="11" t="s">
        <v>295</v>
      </c>
      <c r="D29" s="12">
        <f>IF(B29=0,0,LOOKUP(B29,Tables!A$2:A$4,Tables!B$2:B$4))</f>
        <v>0</v>
      </c>
      <c r="F29" s="5" t="s">
        <v>180</v>
      </c>
      <c r="H29" s="10" t="s">
        <v>357</v>
      </c>
      <c r="I29" s="11" t="s">
        <v>206</v>
      </c>
      <c r="J29" s="11" t="s">
        <v>295</v>
      </c>
      <c r="K29" s="12" t="e">
        <f>IF(I29=0,0,LOOKUP(I29,Tables!H$2:H$4,Tables!I$2:I$4))</f>
        <v>#N/A</v>
      </c>
      <c r="M29" s="5" t="s">
        <v>180</v>
      </c>
    </row>
    <row r="30" spans="1:14">
      <c r="A30" s="13" t="s">
        <v>294</v>
      </c>
      <c r="B30" s="14">
        <v>0</v>
      </c>
      <c r="C30" s="14" t="s">
        <v>212</v>
      </c>
      <c r="D30" s="15">
        <f>IF(B30=0,0,-1)</f>
        <v>0</v>
      </c>
      <c r="F30" s="5" t="s">
        <v>298</v>
      </c>
      <c r="H30" s="13" t="s">
        <v>294</v>
      </c>
      <c r="I30" s="14">
        <v>0</v>
      </c>
      <c r="J30" s="14" t="s">
        <v>212</v>
      </c>
      <c r="K30" s="15">
        <f>IF(I30=0,0,-1)</f>
        <v>0</v>
      </c>
      <c r="M30" s="5" t="s">
        <v>298</v>
      </c>
    </row>
    <row r="31" spans="1:14">
      <c r="A31" s="16" t="s">
        <v>296</v>
      </c>
      <c r="B31" s="17">
        <v>0</v>
      </c>
      <c r="C31" s="17" t="s">
        <v>295</v>
      </c>
      <c r="D31" s="18">
        <f>IF(B31=0,0,-1)</f>
        <v>0</v>
      </c>
      <c r="F31" s="5" t="s">
        <v>286</v>
      </c>
      <c r="H31" s="16" t="s">
        <v>296</v>
      </c>
      <c r="I31" s="17">
        <v>0</v>
      </c>
      <c r="J31" s="17" t="s">
        <v>295</v>
      </c>
      <c r="K31" s="18">
        <f>IF(I31=0,0,-1)</f>
        <v>0</v>
      </c>
      <c r="M31" s="5" t="s">
        <v>286</v>
      </c>
    </row>
    <row r="32" spans="1:14">
      <c r="A32" s="13" t="s">
        <v>297</v>
      </c>
      <c r="B32" s="14">
        <v>0</v>
      </c>
      <c r="C32" s="14" t="s">
        <v>295</v>
      </c>
      <c r="D32" s="15">
        <f>IF(B32=0,0,-1)</f>
        <v>0</v>
      </c>
      <c r="F32" s="5" t="s">
        <v>299</v>
      </c>
      <c r="H32" s="13" t="s">
        <v>297</v>
      </c>
      <c r="I32" s="14">
        <v>0</v>
      </c>
      <c r="J32" s="14" t="s">
        <v>295</v>
      </c>
      <c r="K32" s="15">
        <f>IF(I32=0,0,-1)</f>
        <v>0</v>
      </c>
      <c r="M32" s="5" t="s">
        <v>299</v>
      </c>
    </row>
    <row r="33" spans="1:14">
      <c r="A33" s="16" t="s">
        <v>219</v>
      </c>
      <c r="B33" s="17">
        <v>1</v>
      </c>
      <c r="C33" s="17" t="s">
        <v>295</v>
      </c>
      <c r="D33" s="18">
        <f>IF(B33=0,0,LOOKUP(B33,Tables!$C$2:$C$21,Tables!$D$2:$D$21))</f>
        <v>1</v>
      </c>
      <c r="F33" s="5" t="s">
        <v>300</v>
      </c>
      <c r="H33" s="16" t="s">
        <v>219</v>
      </c>
      <c r="I33" s="17">
        <v>1</v>
      </c>
      <c r="J33" s="17" t="s">
        <v>295</v>
      </c>
      <c r="K33" s="18">
        <f>IF(I33=0,0,LOOKUP(I33,Tables!$C$2:$C$21,Tables!$D$2:$D$21))</f>
        <v>1</v>
      </c>
      <c r="M33" s="5" t="s">
        <v>300</v>
      </c>
    </row>
    <row r="34" spans="1:14">
      <c r="A34" s="13" t="s">
        <v>266</v>
      </c>
      <c r="B34" s="14">
        <v>0</v>
      </c>
      <c r="C34" s="14" t="str">
        <f>IF(B34=0,"-",IF(B34=1,"Meter Radius","Meters Radius"))</f>
        <v>-</v>
      </c>
      <c r="D34" s="15">
        <f>IF(B34=0,0,IF(B33=0,LOOKUP(B34,Tables!E$2:E$21,Tables!F$2:F$21),"Cannot have both"))</f>
        <v>0</v>
      </c>
      <c r="F34" s="5" t="s">
        <v>177</v>
      </c>
      <c r="H34" s="13" t="s">
        <v>266</v>
      </c>
      <c r="I34" s="14">
        <v>0</v>
      </c>
      <c r="J34" s="14" t="str">
        <f>IF(I34=0,"-",IF(I34=1,"Meter Radius","Meters Radius"))</f>
        <v>-</v>
      </c>
      <c r="K34" s="15">
        <f>IF(I34=0,0,IF(I33=0,LOOKUP(I34,Tables!L$2:L$21,Tables!M$2:M$21),"Cannot have both"))</f>
        <v>0</v>
      </c>
      <c r="M34" s="5" t="s">
        <v>177</v>
      </c>
    </row>
    <row r="35" spans="1:14">
      <c r="A35" s="16" t="s">
        <v>269</v>
      </c>
      <c r="B35" s="17" t="s">
        <v>273</v>
      </c>
      <c r="C35" s="17" t="s">
        <v>295</v>
      </c>
      <c r="D35" s="18">
        <f>IF(B35="Full",0,IF(B35="Partial",2,IF(B35="None",5,"ERROR!")))</f>
        <v>5</v>
      </c>
      <c r="F35" s="5" t="s">
        <v>329</v>
      </c>
      <c r="H35" s="16" t="s">
        <v>269</v>
      </c>
      <c r="I35" s="17" t="s">
        <v>273</v>
      </c>
      <c r="J35" s="17" t="s">
        <v>295</v>
      </c>
      <c r="K35" s="18">
        <f>IF(I35="Full",0,IF(I35="Partial",2,IF(I35="None",5,"ERROR!")))</f>
        <v>5</v>
      </c>
      <c r="M35" s="5" t="s">
        <v>329</v>
      </c>
    </row>
    <row r="36" spans="1:14">
      <c r="A36" s="13" t="s">
        <v>267</v>
      </c>
      <c r="B36" s="14" t="s">
        <v>282</v>
      </c>
      <c r="C36" s="14" t="str">
        <f>IF(B36=0,"-",IF(B36="Touch","-",IF(B36=1,"Meter","Meters")))</f>
        <v>-</v>
      </c>
      <c r="D36" s="15">
        <f>IF(B36="Touch",1,IF(B36="Self",1,LOOKUP(B36,Tables!$G$2:$G$21,Tables!$H$2:$H$21)))</f>
        <v>1</v>
      </c>
      <c r="F36" s="5" t="s">
        <v>163</v>
      </c>
      <c r="H36" s="13" t="s">
        <v>267</v>
      </c>
      <c r="I36" s="14" t="s">
        <v>282</v>
      </c>
      <c r="J36" s="14" t="str">
        <f>IF(I36=0,"-",IF(I36="Touch","-",IF(I36=1,"Meter","Meters")))</f>
        <v>-</v>
      </c>
      <c r="K36" s="15">
        <f>IF(I36="Touch",1,IF(I36="Self",1,LOOKUP(I36,Tables!$G$2:$G$21,Tables!$H$2:$H$21)))</f>
        <v>1</v>
      </c>
      <c r="M36" s="5" t="s">
        <v>163</v>
      </c>
    </row>
    <row r="37" spans="1:14">
      <c r="A37" s="16" t="s">
        <v>268</v>
      </c>
      <c r="B37" s="17">
        <v>1</v>
      </c>
      <c r="C37" s="17" t="s">
        <v>323</v>
      </c>
      <c r="D37" s="19">
        <f>IF(B37="Instantaneous",1,IF(B37="Permanent",14,IF(C37="Round",LOOKUP(B37,Tables!$J$2:$J$10,Tables!$K$2:$K$10),IF(C37="Minute",LOOKUP(B37,Tables!$J$11:$J$15,Tables!K$11:K$15),IF(C37="Hour",7,LOOKUP(C37,Tables!$I$16:$I$20,Tables!$K$16:$K$20))))))</f>
        <v>3</v>
      </c>
      <c r="H37" s="16" t="s">
        <v>268</v>
      </c>
      <c r="I37" s="17">
        <v>1</v>
      </c>
      <c r="J37" s="17" t="s">
        <v>323</v>
      </c>
      <c r="K37" s="19">
        <f>IF(I37="Instantaneous",1,IF(I37="Permanent",14,IF(J37="Round",LOOKUP(I37,Tables!$J$2:$J$10,Tables!$K$2:$K$10),IF(J37="Minute",LOOKUP(I37,Tables!$J$11:$J$15,Tables!R$11:R$15),IF(J37="Hour",7,LOOKUP(J37,Tables!$I$16:$I$20,Tables!$K$16:$K$20))))))</f>
        <v>10</v>
      </c>
    </row>
    <row r="38" spans="1:14">
      <c r="A38" s="13" t="s">
        <v>250</v>
      </c>
      <c r="B38" s="14" t="str">
        <f>D26</f>
        <v>Healing</v>
      </c>
      <c r="C38" s="14" t="s">
        <v>295</v>
      </c>
      <c r="D38" s="15">
        <f>LOOKUP(B38,Tables!$N$2:$N$9,Tables!$O$2:$O$9)</f>
        <v>2</v>
      </c>
      <c r="F38" s="4" t="s">
        <v>287</v>
      </c>
      <c r="H38" s="13" t="s">
        <v>250</v>
      </c>
      <c r="I38" s="14" t="str">
        <f>K26</f>
        <v>Healing</v>
      </c>
      <c r="J38" s="14" t="s">
        <v>295</v>
      </c>
      <c r="K38" s="15">
        <f>LOOKUP(I38,Tables!$N$2:$N$9,Tables!$O$2:$O$9)</f>
        <v>2</v>
      </c>
      <c r="M38" s="4" t="s">
        <v>287</v>
      </c>
    </row>
    <row r="39" spans="1:14">
      <c r="A39" s="16" t="s">
        <v>202</v>
      </c>
      <c r="B39" s="17" t="s">
        <v>407</v>
      </c>
      <c r="C39" s="17" t="s">
        <v>295</v>
      </c>
      <c r="D39" s="18">
        <f>LOOKUP(B39,Tables!$P$2:$P$5,Tables!$Q$2:$Q$5)</f>
        <v>-4</v>
      </c>
      <c r="F39" s="6" t="s">
        <v>407</v>
      </c>
      <c r="H39" s="16" t="s">
        <v>202</v>
      </c>
      <c r="I39" s="17" t="s">
        <v>407</v>
      </c>
      <c r="J39" s="17" t="s">
        <v>295</v>
      </c>
      <c r="K39" s="18">
        <f>LOOKUP(I39,Tables!$P$2:$P$5,Tables!$Q$2:$Q$5)</f>
        <v>-4</v>
      </c>
      <c r="M39" s="6" t="s">
        <v>407</v>
      </c>
    </row>
    <row r="40" spans="1:14" ht="13" thickBot="1">
      <c r="A40" s="20" t="s">
        <v>251</v>
      </c>
      <c r="B40" s="21">
        <v>6</v>
      </c>
      <c r="C40" s="21">
        <f>IF(SUM(B30:B32)&gt;0,"+"&amp;SUM(B30:B32),0)</f>
        <v>0</v>
      </c>
      <c r="D40" s="22">
        <f>B40</f>
        <v>6</v>
      </c>
      <c r="F40" s="6" t="s">
        <v>338</v>
      </c>
      <c r="H40" s="20" t="s">
        <v>251</v>
      </c>
      <c r="I40" s="21">
        <v>6</v>
      </c>
      <c r="J40" s="21">
        <f>IF(SUM(I30:I32)&gt;0,"+"&amp;SUM(I30:I32),0)</f>
        <v>0</v>
      </c>
      <c r="K40" s="22">
        <f>I40</f>
        <v>6</v>
      </c>
      <c r="M40" s="6" t="s">
        <v>338</v>
      </c>
    </row>
    <row r="41" spans="1:14">
      <c r="A41" s="1" t="s">
        <v>222</v>
      </c>
      <c r="B41" s="23"/>
      <c r="C41" s="23"/>
      <c r="D41" s="23">
        <f>IF(SUM(D29:D40)&lt;1,1,(SUM(D29:D40)))</f>
        <v>14</v>
      </c>
      <c r="F41" s="6" t="s">
        <v>166</v>
      </c>
      <c r="H41" s="1" t="s">
        <v>222</v>
      </c>
      <c r="I41" s="23"/>
      <c r="J41" s="23"/>
      <c r="K41" s="23" t="e">
        <f>IF(SUM(K29:K40)&lt;1,1,(SUM(K29:K40)))</f>
        <v>#N/A</v>
      </c>
      <c r="M41" s="6" t="s">
        <v>166</v>
      </c>
    </row>
    <row r="42" spans="1:14" ht="12" customHeight="1">
      <c r="B42" s="7"/>
      <c r="C42" s="7"/>
      <c r="D42" s="7"/>
      <c r="F42" s="5" t="s">
        <v>336</v>
      </c>
      <c r="I42" s="7"/>
      <c r="J42" s="7"/>
      <c r="K42" s="7"/>
      <c r="M42" s="5" t="s">
        <v>336</v>
      </c>
    </row>
    <row r="43" spans="1:14">
      <c r="A43" s="2" t="s">
        <v>221</v>
      </c>
      <c r="B43" s="24" t="str">
        <f>B40+C40&amp;"d6"</f>
        <v>6d6</v>
      </c>
      <c r="C43" s="25" t="s">
        <v>223</v>
      </c>
      <c r="D43" s="7"/>
      <c r="H43" s="2" t="s">
        <v>221</v>
      </c>
      <c r="I43" s="24" t="str">
        <f>I40+J40&amp;"d6"</f>
        <v>6d6</v>
      </c>
      <c r="J43" s="25" t="s">
        <v>223</v>
      </c>
      <c r="K43" s="7"/>
    </row>
    <row r="44" spans="1:14">
      <c r="A44" s="2" t="s">
        <v>332</v>
      </c>
      <c r="B44" s="24">
        <f t="shared" ref="B44:B45" si="2">IF(G44=0,1,G44)</f>
        <v>14</v>
      </c>
      <c r="C44" s="25" t="s">
        <v>204</v>
      </c>
      <c r="D44" s="7"/>
      <c r="F44" s="57" t="s">
        <v>187</v>
      </c>
      <c r="G44" s="58">
        <f>IF(Calculator!$F$3&gt;0,LOOKUP(Calculator!$F$3,Tables!$R$2:R$21,Tables!$U$2:$U$21)+D41,LOOKUP(Calculator!$F$2,Tables!$R$2:$R$21,Tables!$U$2:$U$21)+D41)</f>
        <v>14</v>
      </c>
      <c r="H44" s="2" t="s">
        <v>332</v>
      </c>
      <c r="I44" s="24" t="e">
        <f t="shared" ref="I44:I45" si="3">IF(N44=0,1,N44)</f>
        <v>#N/A</v>
      </c>
      <c r="J44" s="25" t="s">
        <v>204</v>
      </c>
      <c r="K44" s="7"/>
      <c r="M44" s="57" t="s">
        <v>187</v>
      </c>
      <c r="N44" s="58" t="e">
        <f>IF(Calculator!$F$3&gt;0,LOOKUP(Calculator!$F$3,Tables!$R$2:Y$21,Tables!$U$2:$U$21)+K41,LOOKUP(Calculator!$F$2,Tables!$R$2:$R$21,Tables!$U$2:$U$21)+K41)</f>
        <v>#N/A</v>
      </c>
    </row>
    <row r="45" spans="1:14">
      <c r="A45" s="2" t="s">
        <v>188</v>
      </c>
      <c r="B45" s="24">
        <f t="shared" si="2"/>
        <v>14</v>
      </c>
      <c r="C45" s="25" t="s">
        <v>365</v>
      </c>
      <c r="D45" s="7"/>
      <c r="E45" s="7"/>
      <c r="F45" s="57" t="s">
        <v>189</v>
      </c>
      <c r="G45" s="58">
        <f>IF(Calculator!$F$3&gt;0,LOOKUP(Calculator!$F$3,Tables!$R$2:R$21,Tables!$S$2:$S$21)+D41,LOOKUP(Calculator!$F$2,Tables!$R$2:$R$21,Tables!$S$2:$S$21)+D41)</f>
        <v>14</v>
      </c>
      <c r="H45" s="2" t="s">
        <v>188</v>
      </c>
      <c r="I45" s="24" t="e">
        <f t="shared" si="3"/>
        <v>#N/A</v>
      </c>
      <c r="J45" s="25" t="s">
        <v>365</v>
      </c>
      <c r="K45" s="7"/>
      <c r="L45" s="7"/>
      <c r="M45" s="57" t="s">
        <v>189</v>
      </c>
      <c r="N45" s="58" t="e">
        <f>IF(Calculator!$F$3&gt;0,LOOKUP(Calculator!$F$3,Tables!$R$2:Y$21,Tables!$S$2:$S$21)+K41,LOOKUP(Calculator!$F$2,Tables!$R$2:$R$21,Tables!$S$2:$S$21)+K41)</f>
        <v>#N/A</v>
      </c>
    </row>
    <row r="46" spans="1:14">
      <c r="A46" s="2" t="s">
        <v>261</v>
      </c>
      <c r="B46" s="26">
        <f>ROUND(D41/5,0)</f>
        <v>3</v>
      </c>
      <c r="C46" s="25" t="s">
        <v>190</v>
      </c>
      <c r="D46" s="7"/>
      <c r="E46" s="7"/>
      <c r="G46" s="7"/>
      <c r="H46" s="2" t="s">
        <v>261</v>
      </c>
      <c r="I46" s="26" t="e">
        <f>ROUND(K41/5,0)</f>
        <v>#N/A</v>
      </c>
      <c r="J46" s="25" t="s">
        <v>190</v>
      </c>
      <c r="K46" s="7"/>
      <c r="L46" s="7"/>
      <c r="N46" s="7"/>
    </row>
    <row r="47" spans="1:14">
      <c r="A47" s="2" t="s">
        <v>191</v>
      </c>
      <c r="B47" s="24">
        <f>IF(G47=0,1,G47)</f>
        <v>3</v>
      </c>
      <c r="C47" s="25" t="s">
        <v>363</v>
      </c>
      <c r="D47" s="7"/>
      <c r="F47" s="57" t="s">
        <v>141</v>
      </c>
      <c r="G47" s="58">
        <f>IF(Calculator!$F$3&gt;0,LOOKUP(Calculator!$F$3,Tables!$R$2:$R$21,Tables!$T$2:$T$21)+B46,LOOKUP(Calculator!$F$2,Tables!$R$2:$R$21,Tables!$T$2:$T$21)+B46)</f>
        <v>3</v>
      </c>
      <c r="H47" s="2" t="s">
        <v>191</v>
      </c>
      <c r="I47" s="24" t="e">
        <f>IF(N47=0,1,N47)</f>
        <v>#N/A</v>
      </c>
      <c r="J47" s="25" t="s">
        <v>363</v>
      </c>
      <c r="K47" s="7"/>
      <c r="M47" s="57" t="s">
        <v>141</v>
      </c>
      <c r="N47" s="58" t="e">
        <f>IF(Calculator!$F$3&gt;0,LOOKUP(Calculator!$F$3,Tables!$R$2:$R$21,Tables!$T$2:$T$21)+I46,LOOKUP(Calculator!$F$2,Tables!$R$2:$R$21,Tables!$T$2:$T$21)+I46)</f>
        <v>#N/A</v>
      </c>
    </row>
    <row r="48" spans="1:14">
      <c r="A48" s="2" t="s">
        <v>210</v>
      </c>
      <c r="B48" s="26" t="str">
        <f>B35</f>
        <v>None</v>
      </c>
      <c r="C48" s="25" t="s">
        <v>240</v>
      </c>
      <c r="H48" s="2" t="s">
        <v>210</v>
      </c>
      <c r="I48" s="26" t="str">
        <f>I35</f>
        <v>None</v>
      </c>
      <c r="J48" s="25" t="s">
        <v>240</v>
      </c>
    </row>
    <row r="49" spans="1:13">
      <c r="B49" s="27"/>
      <c r="C49" s="25"/>
      <c r="I49" s="27"/>
      <c r="J49" s="25"/>
    </row>
    <row r="50" spans="1:13" ht="144" customHeight="1">
      <c r="A50" s="119" t="s">
        <v>20</v>
      </c>
      <c r="B50" s="116"/>
      <c r="C50" s="116"/>
      <c r="D50" s="116"/>
      <c r="E50" s="120"/>
      <c r="H50" s="119" t="s">
        <v>115</v>
      </c>
      <c r="I50" s="116"/>
      <c r="J50" s="116"/>
      <c r="K50" s="116"/>
      <c r="L50" s="120"/>
    </row>
    <row r="51" spans="1:13">
      <c r="A51" s="1" t="s">
        <v>382</v>
      </c>
      <c r="B51" s="5" t="s">
        <v>368</v>
      </c>
      <c r="C51" s="8" t="s">
        <v>356</v>
      </c>
      <c r="D51" s="5" t="s">
        <v>299</v>
      </c>
      <c r="H51" s="1" t="s">
        <v>382</v>
      </c>
      <c r="I51" s="5" t="s">
        <v>397</v>
      </c>
      <c r="J51" s="8" t="s">
        <v>356</v>
      </c>
      <c r="K51" s="5" t="s">
        <v>299</v>
      </c>
    </row>
    <row r="52" spans="1:13">
      <c r="B52" s="7"/>
      <c r="C52" s="7"/>
      <c r="D52" s="7"/>
      <c r="I52" s="7"/>
      <c r="J52" s="7"/>
      <c r="K52" s="7"/>
    </row>
    <row r="53" spans="1:13" ht="13" thickBot="1">
      <c r="A53" s="4" t="s">
        <v>358</v>
      </c>
      <c r="B53" s="9" t="s">
        <v>359</v>
      </c>
      <c r="C53" s="9" t="s">
        <v>205</v>
      </c>
      <c r="D53" s="9" t="s">
        <v>316</v>
      </c>
      <c r="F53" s="4" t="s">
        <v>317</v>
      </c>
      <c r="H53" s="1" t="s">
        <v>358</v>
      </c>
      <c r="I53" s="23" t="s">
        <v>359</v>
      </c>
      <c r="J53" s="23" t="s">
        <v>205</v>
      </c>
      <c r="K53" s="23" t="s">
        <v>316</v>
      </c>
      <c r="M53" s="4" t="s">
        <v>317</v>
      </c>
    </row>
    <row r="54" spans="1:13">
      <c r="A54" s="10" t="s">
        <v>357</v>
      </c>
      <c r="B54" s="11" t="s">
        <v>206</v>
      </c>
      <c r="C54" s="11" t="s">
        <v>295</v>
      </c>
      <c r="D54" s="12">
        <f>IF(B54=0,0,LOOKUP(B54,Tables!A$2:A$4,Tables!B$2:B$4))</f>
        <v>0</v>
      </c>
      <c r="F54" s="5" t="s">
        <v>180</v>
      </c>
      <c r="H54" s="10" t="s">
        <v>357</v>
      </c>
      <c r="I54" s="11" t="s">
        <v>206</v>
      </c>
      <c r="J54" s="11" t="s">
        <v>295</v>
      </c>
      <c r="K54" s="12" t="e">
        <f>IF(I54=0,0,LOOKUP(I54,Tables!H$2:H$4,Tables!I$2:I$4))</f>
        <v>#N/A</v>
      </c>
      <c r="M54" s="5" t="s">
        <v>180</v>
      </c>
    </row>
    <row r="55" spans="1:13">
      <c r="A55" s="13" t="s">
        <v>294</v>
      </c>
      <c r="B55" s="14">
        <v>0</v>
      </c>
      <c r="C55" s="14" t="s">
        <v>212</v>
      </c>
      <c r="D55" s="15">
        <f>IF(B55=0,0,-1)</f>
        <v>0</v>
      </c>
      <c r="F55" s="5" t="s">
        <v>298</v>
      </c>
      <c r="H55" s="13" t="s">
        <v>294</v>
      </c>
      <c r="I55" s="14">
        <v>0</v>
      </c>
      <c r="J55" s="14" t="s">
        <v>212</v>
      </c>
      <c r="K55" s="15">
        <f>IF(I55=0,0,-1)</f>
        <v>0</v>
      </c>
      <c r="M55" s="5" t="s">
        <v>298</v>
      </c>
    </row>
    <row r="56" spans="1:13">
      <c r="A56" s="16" t="s">
        <v>296</v>
      </c>
      <c r="B56" s="17">
        <v>0</v>
      </c>
      <c r="C56" s="17" t="s">
        <v>295</v>
      </c>
      <c r="D56" s="18">
        <f>IF(B56=0,0,-1)</f>
        <v>0</v>
      </c>
      <c r="F56" s="5" t="s">
        <v>286</v>
      </c>
      <c r="H56" s="16" t="s">
        <v>296</v>
      </c>
      <c r="I56" s="17">
        <v>0</v>
      </c>
      <c r="J56" s="17" t="s">
        <v>295</v>
      </c>
      <c r="K56" s="18">
        <f>IF(I56=0,0,-1)</f>
        <v>0</v>
      </c>
      <c r="M56" s="5" t="s">
        <v>286</v>
      </c>
    </row>
    <row r="57" spans="1:13">
      <c r="A57" s="13" t="s">
        <v>297</v>
      </c>
      <c r="B57" s="14">
        <v>0</v>
      </c>
      <c r="C57" s="14" t="s">
        <v>295</v>
      </c>
      <c r="D57" s="15">
        <f>IF(B57=0,0,-1)</f>
        <v>0</v>
      </c>
      <c r="F57" s="5" t="s">
        <v>299</v>
      </c>
      <c r="H57" s="13" t="s">
        <v>297</v>
      </c>
      <c r="I57" s="14">
        <v>0</v>
      </c>
      <c r="J57" s="14" t="s">
        <v>295</v>
      </c>
      <c r="K57" s="15">
        <f>IF(I57=0,0,-1)</f>
        <v>0</v>
      </c>
      <c r="M57" s="5" t="s">
        <v>299</v>
      </c>
    </row>
    <row r="58" spans="1:13">
      <c r="A58" s="16" t="s">
        <v>219</v>
      </c>
      <c r="B58" s="17">
        <v>1</v>
      </c>
      <c r="C58" s="17" t="s">
        <v>295</v>
      </c>
      <c r="D58" s="18">
        <f>IF(B58=0,0,LOOKUP(B58,Tables!$C$2:$C$21,Tables!$D$2:$D$21))</f>
        <v>1</v>
      </c>
      <c r="F58" s="5" t="s">
        <v>300</v>
      </c>
      <c r="H58" s="16" t="s">
        <v>219</v>
      </c>
      <c r="I58" s="17">
        <v>1</v>
      </c>
      <c r="J58" s="17" t="s">
        <v>295</v>
      </c>
      <c r="K58" s="18">
        <f>IF(I58=0,0,LOOKUP(I58,Tables!$C$2:$C$21,Tables!$D$2:$D$21))</f>
        <v>1</v>
      </c>
      <c r="M58" s="5" t="s">
        <v>300</v>
      </c>
    </row>
    <row r="59" spans="1:13">
      <c r="A59" s="13" t="s">
        <v>266</v>
      </c>
      <c r="B59" s="14">
        <v>0</v>
      </c>
      <c r="C59" s="14" t="str">
        <f>IF(B59=0,"-",IF(B59=1,"Meter Radius","Meters Radius"))</f>
        <v>-</v>
      </c>
      <c r="D59" s="15">
        <f>IF(B59=0,0,IF(B58=0,LOOKUP(B59,Tables!E$2:E$21,Tables!F$2:F$21),"Cannot have both"))</f>
        <v>0</v>
      </c>
      <c r="F59" s="5" t="s">
        <v>177</v>
      </c>
      <c r="H59" s="13" t="s">
        <v>266</v>
      </c>
      <c r="I59" s="14">
        <v>0</v>
      </c>
      <c r="J59" s="14" t="str">
        <f>IF(I59=0,"-",IF(I59=1,"Meter Radius","Meters Radius"))</f>
        <v>-</v>
      </c>
      <c r="K59" s="15">
        <f>IF(I59=0,0,IF(I58=0,LOOKUP(I59,Tables!L$2:L$21,Tables!M$2:M$21),"Cannot have both"))</f>
        <v>0</v>
      </c>
      <c r="M59" s="5" t="s">
        <v>177</v>
      </c>
    </row>
    <row r="60" spans="1:13">
      <c r="A60" s="16" t="s">
        <v>269</v>
      </c>
      <c r="B60" s="17" t="s">
        <v>381</v>
      </c>
      <c r="C60" s="17" t="s">
        <v>295</v>
      </c>
      <c r="D60" s="18">
        <f>IF(B60="Full",0,IF(B60="Partial",2,IF(B60="None",5,"ERROR!")))</f>
        <v>0</v>
      </c>
      <c r="F60" s="5" t="s">
        <v>149</v>
      </c>
      <c r="H60" s="16" t="s">
        <v>269</v>
      </c>
      <c r="I60" s="17" t="s">
        <v>273</v>
      </c>
      <c r="J60" s="17" t="s">
        <v>295</v>
      </c>
      <c r="K60" s="18">
        <f>IF(I60="Full",0,IF(I60="Partial",2,IF(I60="None",5,"ERROR!")))</f>
        <v>5</v>
      </c>
      <c r="M60" s="5" t="s">
        <v>329</v>
      </c>
    </row>
    <row r="61" spans="1:13">
      <c r="A61" s="13" t="s">
        <v>267</v>
      </c>
      <c r="B61" s="14" t="s">
        <v>282</v>
      </c>
      <c r="C61" s="14" t="str">
        <f>IF(B61=0,"-",IF(B61="Touch","-",IF(B61=1,"Meter","Meters")))</f>
        <v>-</v>
      </c>
      <c r="D61" s="15">
        <f>IF(B61="Touch",1,IF(B61="Self",1,LOOKUP(B61,Tables!$G$2:$G$21,Tables!$H$2:$H$21)))</f>
        <v>1</v>
      </c>
      <c r="F61" s="5" t="s">
        <v>163</v>
      </c>
      <c r="H61" s="13" t="s">
        <v>267</v>
      </c>
      <c r="I61" s="14" t="s">
        <v>282</v>
      </c>
      <c r="J61" s="14" t="str">
        <f>IF(I61=0,"-",IF(I61="Touch","-",IF(I61=1,"Meter","Meters")))</f>
        <v>-</v>
      </c>
      <c r="K61" s="15">
        <f>IF(I61="Touch",1,IF(I61="Self",1,LOOKUP(I61,Tables!$G$2:$G$21,Tables!$H$2:$H$21)))</f>
        <v>1</v>
      </c>
      <c r="M61" s="5" t="s">
        <v>163</v>
      </c>
    </row>
    <row r="62" spans="1:13">
      <c r="A62" s="16" t="s">
        <v>268</v>
      </c>
      <c r="B62" s="17">
        <v>1</v>
      </c>
      <c r="C62" s="17" t="s">
        <v>322</v>
      </c>
      <c r="D62" s="19">
        <f>IF(B62="Instantaneous",1,IF(B62="Permanent",14,IF(C62="Round",LOOKUP(B62,Tables!$J$2:$J$10,Tables!$K$2:$K$10),IF(C62="Minute",LOOKUP(B62,Tables!$J$11:$J$15,Tables!K$11:K$15),IF(C62="Hour",7,LOOKUP(C62,Tables!$I$16:$I$20,Tables!$K$16:$K$20))))))</f>
        <v>2</v>
      </c>
      <c r="H62" s="16" t="s">
        <v>268</v>
      </c>
      <c r="I62" s="17">
        <v>1</v>
      </c>
      <c r="J62" s="17" t="s">
        <v>323</v>
      </c>
      <c r="K62" s="19">
        <f>IF(I62="Instantaneous",1,IF(I62="Permanent",14,IF(J62="Round",LOOKUP(I62,Tables!$J$2:$J$10,Tables!$K$2:$K$10),IF(J62="Minute",LOOKUP(I62,Tables!$J$11:$J$15,Tables!R$11:R$15),IF(J62="Hour",7,LOOKUP(J62,Tables!$I$16:$I$20,Tables!$K$16:$K$20))))))</f>
        <v>10</v>
      </c>
    </row>
    <row r="63" spans="1:13">
      <c r="A63" s="13" t="s">
        <v>250</v>
      </c>
      <c r="B63" s="14" t="str">
        <f>D51</f>
        <v>Healing</v>
      </c>
      <c r="C63" s="14" t="s">
        <v>295</v>
      </c>
      <c r="D63" s="15">
        <f>LOOKUP(B63,Tables!$N$2:$N$9,Tables!$O$2:$O$9)</f>
        <v>2</v>
      </c>
      <c r="F63" s="4" t="s">
        <v>287</v>
      </c>
      <c r="H63" s="13" t="s">
        <v>250</v>
      </c>
      <c r="I63" s="14" t="str">
        <f>K51</f>
        <v>Healing</v>
      </c>
      <c r="J63" s="14" t="s">
        <v>295</v>
      </c>
      <c r="K63" s="15">
        <f>LOOKUP(I63,Tables!$N$2:$N$9,Tables!$O$2:$O$9)</f>
        <v>2</v>
      </c>
      <c r="M63" s="4" t="s">
        <v>287</v>
      </c>
    </row>
    <row r="64" spans="1:13">
      <c r="A64" s="16" t="s">
        <v>202</v>
      </c>
      <c r="B64" s="17" t="s">
        <v>338</v>
      </c>
      <c r="C64" s="17" t="s">
        <v>295</v>
      </c>
      <c r="D64" s="18">
        <f>LOOKUP(B64,Tables!$P$2:$P$5,Tables!$Q$2:$Q$5)</f>
        <v>2</v>
      </c>
      <c r="F64" s="6" t="s">
        <v>407</v>
      </c>
      <c r="H64" s="16" t="s">
        <v>202</v>
      </c>
      <c r="I64" s="17" t="s">
        <v>407</v>
      </c>
      <c r="J64" s="17" t="s">
        <v>295</v>
      </c>
      <c r="K64" s="18">
        <f>LOOKUP(I64,Tables!$P$2:$P$5,Tables!$Q$2:$Q$5)</f>
        <v>-4</v>
      </c>
      <c r="M64" s="6" t="s">
        <v>407</v>
      </c>
    </row>
    <row r="65" spans="1:14" ht="13" thickBot="1">
      <c r="A65" s="20" t="s">
        <v>251</v>
      </c>
      <c r="B65" s="21">
        <v>6</v>
      </c>
      <c r="C65" s="21">
        <f>IF(SUM(B55:B57)&gt;0,"+"&amp;SUM(B55:B57),0)</f>
        <v>0</v>
      </c>
      <c r="D65" s="22">
        <f>B65</f>
        <v>6</v>
      </c>
      <c r="F65" s="6" t="s">
        <v>338</v>
      </c>
      <c r="H65" s="20" t="s">
        <v>251</v>
      </c>
      <c r="I65" s="21">
        <v>6</v>
      </c>
      <c r="J65" s="21">
        <f>IF(SUM(I55:I57)&gt;0,"+"&amp;SUM(I55:I57),0)</f>
        <v>0</v>
      </c>
      <c r="K65" s="22">
        <f>I65</f>
        <v>6</v>
      </c>
      <c r="M65" s="6" t="s">
        <v>338</v>
      </c>
    </row>
    <row r="66" spans="1:14">
      <c r="A66" s="4" t="s">
        <v>222</v>
      </c>
      <c r="B66" s="9"/>
      <c r="C66" s="9"/>
      <c r="D66" s="23">
        <f>IF(SUM(D54:D65)&lt;1,1,(SUM(D54:D65)))</f>
        <v>14</v>
      </c>
      <c r="F66" s="6" t="s">
        <v>166</v>
      </c>
      <c r="H66" s="1" t="s">
        <v>222</v>
      </c>
      <c r="I66" s="23"/>
      <c r="J66" s="23"/>
      <c r="K66" s="23" t="e">
        <f>IF(SUM(K54:K65)&lt;1,1,(SUM(K54:K65)))</f>
        <v>#N/A</v>
      </c>
      <c r="M66" s="6" t="s">
        <v>166</v>
      </c>
    </row>
    <row r="67" spans="1:14" ht="12" customHeight="1">
      <c r="B67" s="7"/>
      <c r="C67" s="7"/>
      <c r="D67" s="7"/>
      <c r="E67" s="7"/>
      <c r="F67" s="5" t="s">
        <v>336</v>
      </c>
      <c r="I67" s="7"/>
      <c r="J67" s="7"/>
      <c r="K67" s="7"/>
      <c r="M67" s="5" t="s">
        <v>336</v>
      </c>
    </row>
    <row r="68" spans="1:14">
      <c r="A68" s="2" t="s">
        <v>221</v>
      </c>
      <c r="B68" s="24" t="str">
        <f>B65+C65&amp;"d6"</f>
        <v>6d6</v>
      </c>
      <c r="C68" s="25" t="s">
        <v>223</v>
      </c>
      <c r="D68" s="7"/>
      <c r="E68" s="7"/>
      <c r="G68" s="7"/>
      <c r="H68" s="2" t="s">
        <v>221</v>
      </c>
      <c r="I68" s="24" t="str">
        <f>I65+J65&amp;"d6"</f>
        <v>6d6</v>
      </c>
      <c r="J68" s="25" t="s">
        <v>223</v>
      </c>
      <c r="K68" s="7"/>
    </row>
    <row r="69" spans="1:14">
      <c r="A69" s="2" t="s">
        <v>332</v>
      </c>
      <c r="B69" s="24">
        <f t="shared" ref="B69:B70" si="4">IF(G69=0,1,G69)</f>
        <v>14</v>
      </c>
      <c r="C69" s="25" t="s">
        <v>204</v>
      </c>
      <c r="D69" s="7"/>
      <c r="E69" s="7"/>
      <c r="F69" s="57" t="s">
        <v>187</v>
      </c>
      <c r="G69" s="58">
        <f>IF(Calculator!$F$3&gt;0,LOOKUP(Calculator!$F$3,Tables!$R$2:R$21,Tables!$U$2:$U$21)+D66,LOOKUP(Calculator!$F$2,Tables!$R$2:$R$21,Tables!$U$2:$U$21)+D66)</f>
        <v>14</v>
      </c>
      <c r="H69" s="2" t="s">
        <v>332</v>
      </c>
      <c r="I69" s="24" t="e">
        <f t="shared" ref="I69:I70" si="5">IF(N69=0,1,N69)</f>
        <v>#N/A</v>
      </c>
      <c r="J69" s="25" t="s">
        <v>204</v>
      </c>
      <c r="K69" s="7"/>
      <c r="M69" s="57" t="s">
        <v>187</v>
      </c>
      <c r="N69" s="58" t="e">
        <f>IF(Calculator!$F$3&gt;0,LOOKUP(Calculator!$F$3,Tables!$R$2:Y$21,Tables!$U$2:$U$21)+K66,LOOKUP(Calculator!$F$2,Tables!$R$2:$R$21,Tables!$U$2:$U$21)+K66)</f>
        <v>#N/A</v>
      </c>
    </row>
    <row r="70" spans="1:14">
      <c r="A70" s="2" t="s">
        <v>188</v>
      </c>
      <c r="B70" s="24">
        <f t="shared" si="4"/>
        <v>14</v>
      </c>
      <c r="C70" s="25" t="s">
        <v>365</v>
      </c>
      <c r="D70" s="7"/>
      <c r="E70" s="7"/>
      <c r="F70" s="57" t="s">
        <v>189</v>
      </c>
      <c r="G70" s="58">
        <f>IF(Calculator!$F$3&gt;0,LOOKUP(Calculator!$F$3,Tables!$R$2:R$21,Tables!$S$2:$S$21)+D66,LOOKUP(Calculator!$F$2,Tables!$R$2:$R$21,Tables!$S$2:$S$21)+D66)</f>
        <v>14</v>
      </c>
      <c r="H70" s="2" t="s">
        <v>188</v>
      </c>
      <c r="I70" s="24" t="e">
        <f t="shared" si="5"/>
        <v>#N/A</v>
      </c>
      <c r="J70" s="25" t="s">
        <v>365</v>
      </c>
      <c r="K70" s="7"/>
      <c r="L70" s="7"/>
      <c r="M70" s="57" t="s">
        <v>189</v>
      </c>
      <c r="N70" s="58" t="e">
        <f>IF(Calculator!$F$3&gt;0,LOOKUP(Calculator!$F$3,Tables!$R$2:Y$21,Tables!$S$2:$S$21)+K66,LOOKUP(Calculator!$F$2,Tables!$R$2:$R$21,Tables!$S$2:$S$21)+K66)</f>
        <v>#N/A</v>
      </c>
    </row>
    <row r="71" spans="1:14">
      <c r="A71" s="2" t="s">
        <v>261</v>
      </c>
      <c r="B71" s="26">
        <f>ROUND(D66/5,0)</f>
        <v>3</v>
      </c>
      <c r="C71" s="25" t="s">
        <v>190</v>
      </c>
      <c r="D71" s="7"/>
      <c r="E71" s="7"/>
      <c r="G71" s="7"/>
      <c r="H71" s="2" t="s">
        <v>261</v>
      </c>
      <c r="I71" s="26" t="e">
        <f>ROUND(K66/5,0)</f>
        <v>#N/A</v>
      </c>
      <c r="J71" s="25" t="s">
        <v>190</v>
      </c>
      <c r="K71" s="7"/>
      <c r="L71" s="7"/>
      <c r="N71" s="7"/>
    </row>
    <row r="72" spans="1:14">
      <c r="A72" s="2" t="s">
        <v>191</v>
      </c>
      <c r="B72" s="24">
        <f>IF(G72=0,1,G72)</f>
        <v>3</v>
      </c>
      <c r="C72" s="25" t="s">
        <v>363</v>
      </c>
      <c r="D72" s="7"/>
      <c r="E72" s="7"/>
      <c r="F72" s="57" t="s">
        <v>141</v>
      </c>
      <c r="G72" s="58">
        <f>IF(Calculator!$F$3&gt;0,LOOKUP(Calculator!$F$3,Tables!$R$2:$R$21,Tables!$T$2:$T$21)+B71,LOOKUP(Calculator!$F$2,Tables!$R$2:$R$21,Tables!$T$2:$T$21)+B71)</f>
        <v>3</v>
      </c>
      <c r="H72" s="2" t="s">
        <v>191</v>
      </c>
      <c r="I72" s="24" t="e">
        <f>IF(N72=0,1,N72)</f>
        <v>#N/A</v>
      </c>
      <c r="J72" s="25" t="s">
        <v>363</v>
      </c>
      <c r="K72" s="7"/>
      <c r="M72" s="57" t="s">
        <v>141</v>
      </c>
      <c r="N72" s="58" t="e">
        <f>IF(Calculator!$F$3&gt;0,LOOKUP(Calculator!$F$3,Tables!$R$2:$R$21,Tables!$T$2:$T$21)+I71,LOOKUP(Calculator!$F$2,Tables!$R$2:$R$21,Tables!$T$2:$T$21)+I71)</f>
        <v>#N/A</v>
      </c>
    </row>
    <row r="73" spans="1:14">
      <c r="A73" s="2" t="s">
        <v>210</v>
      </c>
      <c r="B73" s="26" t="str">
        <f>B60</f>
        <v>Full</v>
      </c>
      <c r="C73" s="25" t="s">
        <v>240</v>
      </c>
      <c r="D73" s="7"/>
      <c r="E73" s="7"/>
      <c r="F73" s="7"/>
      <c r="G73" s="7"/>
      <c r="H73" s="2" t="s">
        <v>210</v>
      </c>
      <c r="I73" s="26" t="str">
        <f>I60</f>
        <v>None</v>
      </c>
      <c r="J73" s="25" t="s">
        <v>240</v>
      </c>
    </row>
    <row r="74" spans="1:14">
      <c r="B74" s="27"/>
      <c r="C74" s="25"/>
      <c r="D74" s="7"/>
      <c r="E74" s="7"/>
      <c r="F74" s="7"/>
      <c r="G74" s="7"/>
      <c r="I74" s="27"/>
      <c r="J74" s="25"/>
    </row>
    <row r="75" spans="1:14" ht="144" customHeight="1">
      <c r="A75" s="119" t="s">
        <v>21</v>
      </c>
      <c r="B75" s="116"/>
      <c r="C75" s="116"/>
      <c r="D75" s="116"/>
      <c r="E75" s="120"/>
      <c r="H75" s="119" t="s">
        <v>119</v>
      </c>
      <c r="I75" s="116"/>
      <c r="J75" s="116"/>
      <c r="K75" s="116"/>
      <c r="L75" s="120"/>
    </row>
    <row r="76" spans="1:14">
      <c r="A76" s="1" t="s">
        <v>382</v>
      </c>
      <c r="B76" s="5" t="s">
        <v>397</v>
      </c>
      <c r="C76" s="8" t="s">
        <v>356</v>
      </c>
      <c r="D76" s="5" t="s">
        <v>299</v>
      </c>
      <c r="H76" s="1" t="s">
        <v>382</v>
      </c>
      <c r="I76" s="5" t="s">
        <v>399</v>
      </c>
      <c r="J76" s="8" t="s">
        <v>356</v>
      </c>
      <c r="K76" s="5" t="s">
        <v>299</v>
      </c>
    </row>
    <row r="77" spans="1:14" ht="12" customHeight="1">
      <c r="B77" s="7"/>
      <c r="C77" s="7"/>
      <c r="D77" s="7"/>
      <c r="I77" s="7"/>
      <c r="J77" s="7"/>
      <c r="K77" s="7"/>
    </row>
    <row r="78" spans="1:14" ht="13" thickBot="1">
      <c r="A78" s="1" t="s">
        <v>358</v>
      </c>
      <c r="B78" s="23" t="s">
        <v>359</v>
      </c>
      <c r="C78" s="23" t="s">
        <v>205</v>
      </c>
      <c r="D78" s="23" t="s">
        <v>316</v>
      </c>
      <c r="F78" s="4" t="s">
        <v>317</v>
      </c>
      <c r="H78" s="1" t="s">
        <v>358</v>
      </c>
      <c r="I78" s="23" t="s">
        <v>359</v>
      </c>
      <c r="J78" s="23" t="s">
        <v>205</v>
      </c>
      <c r="K78" s="23" t="s">
        <v>316</v>
      </c>
      <c r="M78" s="4" t="s">
        <v>317</v>
      </c>
    </row>
    <row r="79" spans="1:14">
      <c r="A79" s="10" t="s">
        <v>357</v>
      </c>
      <c r="B79" s="11" t="s">
        <v>206</v>
      </c>
      <c r="C79" s="11" t="s">
        <v>295</v>
      </c>
      <c r="D79" s="12">
        <f>IF(B79=0,0,LOOKUP(B79,Tables!A$2:A$4,Tables!B$2:B$4))</f>
        <v>0</v>
      </c>
      <c r="F79" s="5" t="s">
        <v>180</v>
      </c>
      <c r="H79" s="10" t="s">
        <v>357</v>
      </c>
      <c r="I79" s="11" t="s">
        <v>206</v>
      </c>
      <c r="J79" s="11" t="s">
        <v>295</v>
      </c>
      <c r="K79" s="12" t="e">
        <f>IF(I79=0,0,LOOKUP(I79,Tables!H$2:H$4,Tables!I$2:I$4))</f>
        <v>#N/A</v>
      </c>
      <c r="M79" s="5" t="s">
        <v>180</v>
      </c>
    </row>
    <row r="80" spans="1:14">
      <c r="A80" s="13" t="s">
        <v>294</v>
      </c>
      <c r="B80" s="14">
        <v>0</v>
      </c>
      <c r="C80" s="14" t="s">
        <v>212</v>
      </c>
      <c r="D80" s="15">
        <f>IF(B80=0,0,-1)</f>
        <v>0</v>
      </c>
      <c r="F80" s="5" t="s">
        <v>298</v>
      </c>
      <c r="H80" s="13" t="s">
        <v>294</v>
      </c>
      <c r="I80" s="14">
        <v>0</v>
      </c>
      <c r="J80" s="14" t="s">
        <v>212</v>
      </c>
      <c r="K80" s="15">
        <f>IF(I80=0,0,-1)</f>
        <v>0</v>
      </c>
      <c r="M80" s="5" t="s">
        <v>298</v>
      </c>
    </row>
    <row r="81" spans="1:14">
      <c r="A81" s="16" t="s">
        <v>296</v>
      </c>
      <c r="B81" s="17">
        <v>0</v>
      </c>
      <c r="C81" s="17" t="s">
        <v>295</v>
      </c>
      <c r="D81" s="18">
        <f>IF(B81=0,0,-1)</f>
        <v>0</v>
      </c>
      <c r="F81" s="5" t="s">
        <v>286</v>
      </c>
      <c r="H81" s="16" t="s">
        <v>296</v>
      </c>
      <c r="I81" s="17">
        <v>0</v>
      </c>
      <c r="J81" s="17" t="s">
        <v>295</v>
      </c>
      <c r="K81" s="18">
        <f>IF(I81=0,0,-1)</f>
        <v>0</v>
      </c>
      <c r="M81" s="5" t="s">
        <v>286</v>
      </c>
    </row>
    <row r="82" spans="1:14">
      <c r="A82" s="13" t="s">
        <v>297</v>
      </c>
      <c r="B82" s="14">
        <v>0</v>
      </c>
      <c r="C82" s="14" t="s">
        <v>295</v>
      </c>
      <c r="D82" s="15">
        <f>IF(B82=0,0,-1)</f>
        <v>0</v>
      </c>
      <c r="F82" s="5" t="s">
        <v>299</v>
      </c>
      <c r="H82" s="13" t="s">
        <v>297</v>
      </c>
      <c r="I82" s="14">
        <v>0</v>
      </c>
      <c r="J82" s="14" t="s">
        <v>295</v>
      </c>
      <c r="K82" s="15">
        <f>IF(I82=0,0,-1)</f>
        <v>0</v>
      </c>
      <c r="M82" s="5" t="s">
        <v>299</v>
      </c>
    </row>
    <row r="83" spans="1:14">
      <c r="A83" s="16" t="s">
        <v>219</v>
      </c>
      <c r="B83" s="17">
        <v>1</v>
      </c>
      <c r="C83" s="17" t="s">
        <v>295</v>
      </c>
      <c r="D83" s="18">
        <f>IF(B83=0,0,LOOKUP(B83,Tables!$C$2:$C$21,Tables!$D$2:$D$21))</f>
        <v>1</v>
      </c>
      <c r="F83" s="5" t="s">
        <v>300</v>
      </c>
      <c r="H83" s="16" t="s">
        <v>219</v>
      </c>
      <c r="I83" s="17">
        <v>1</v>
      </c>
      <c r="J83" s="17" t="s">
        <v>295</v>
      </c>
      <c r="K83" s="18">
        <f>IF(I83=0,0,LOOKUP(I83,Tables!$C$2:$C$21,Tables!$D$2:$D$21))</f>
        <v>1</v>
      </c>
      <c r="M83" s="5" t="s">
        <v>300</v>
      </c>
    </row>
    <row r="84" spans="1:14">
      <c r="A84" s="13" t="s">
        <v>266</v>
      </c>
      <c r="B84" s="14">
        <v>0</v>
      </c>
      <c r="C84" s="14" t="str">
        <f>IF(B84=0,"-",IF(B84=1,"Meter Radius","Meters Radius"))</f>
        <v>-</v>
      </c>
      <c r="D84" s="15">
        <f>IF(B84=0,0,IF(B83=0,LOOKUP(B84,Tables!E$2:E$21,Tables!F$2:F$21),"Cannot have both"))</f>
        <v>0</v>
      </c>
      <c r="F84" s="5" t="s">
        <v>177</v>
      </c>
      <c r="H84" s="13" t="s">
        <v>266</v>
      </c>
      <c r="I84" s="14">
        <v>0</v>
      </c>
      <c r="J84" s="14" t="str">
        <f>IF(I84=0,"-",IF(I84=1,"Meter Radius","Meters Radius"))</f>
        <v>-</v>
      </c>
      <c r="K84" s="15">
        <f>IF(I84=0,0,IF(I83=0,LOOKUP(I84,Tables!L$2:L$21,Tables!M$2:M$21),"Cannot have both"))</f>
        <v>0</v>
      </c>
      <c r="M84" s="5" t="s">
        <v>177</v>
      </c>
    </row>
    <row r="85" spans="1:14">
      <c r="A85" s="16" t="s">
        <v>269</v>
      </c>
      <c r="B85" s="17" t="s">
        <v>273</v>
      </c>
      <c r="C85" s="17" t="s">
        <v>295</v>
      </c>
      <c r="D85" s="18">
        <f>IF(B85="Full",0,IF(B85="Partial",2,IF(B85="None",5,"ERROR!")))</f>
        <v>5</v>
      </c>
      <c r="F85" s="5" t="s">
        <v>329</v>
      </c>
      <c r="H85" s="16" t="s">
        <v>269</v>
      </c>
      <c r="I85" s="17" t="s">
        <v>273</v>
      </c>
      <c r="J85" s="17" t="s">
        <v>295</v>
      </c>
      <c r="K85" s="18">
        <f>IF(I85="Full",0,IF(I85="Partial",2,IF(I85="None",5,"ERROR!")))</f>
        <v>5</v>
      </c>
      <c r="M85" s="5" t="s">
        <v>329</v>
      </c>
    </row>
    <row r="86" spans="1:14">
      <c r="A86" s="13" t="s">
        <v>267</v>
      </c>
      <c r="B86" s="14" t="s">
        <v>282</v>
      </c>
      <c r="C86" s="14" t="str">
        <f>IF(B86=0,"-",IF(B86="Touch","-",IF(B86=1,"Meter","Meters")))</f>
        <v>-</v>
      </c>
      <c r="D86" s="15">
        <f>IF(B86="Touch",1,IF(B86="Self",1,LOOKUP(B86,Tables!$G$2:$G$21,Tables!$H$2:$H$21)))</f>
        <v>1</v>
      </c>
      <c r="F86" s="5" t="s">
        <v>163</v>
      </c>
      <c r="H86" s="13" t="s">
        <v>267</v>
      </c>
      <c r="I86" s="14" t="s">
        <v>282</v>
      </c>
      <c r="J86" s="14" t="s">
        <v>295</v>
      </c>
      <c r="K86" s="15">
        <f>IF(I86="Touch",1,IF(I86="Self",1,LOOKUP(I86,Tables!$G$2:$G$21,Tables!$H$2:$H$21)))</f>
        <v>1</v>
      </c>
      <c r="M86" s="5" t="s">
        <v>163</v>
      </c>
    </row>
    <row r="87" spans="1:14">
      <c r="A87" s="16" t="s">
        <v>268</v>
      </c>
      <c r="B87" s="17">
        <v>1</v>
      </c>
      <c r="C87" s="17" t="s">
        <v>323</v>
      </c>
      <c r="D87" s="19">
        <f>IF(B87="Instantaneous",1,IF(B87="Permanent",14,IF(C87="Round",LOOKUP(B87,Tables!$J$2:$J$10,Tables!$K$2:$K$10),IF(C87="Minute",LOOKUP(B87,Tables!$J$11:$J$15,Tables!K$11:K$15),IF(C87="Hour",7,LOOKUP(C87,Tables!$I$16:$I$20,Tables!$K$16:$K$20))))))</f>
        <v>3</v>
      </c>
      <c r="H87" s="16" t="s">
        <v>268</v>
      </c>
      <c r="I87" s="17">
        <v>1</v>
      </c>
      <c r="J87" s="17" t="s">
        <v>242</v>
      </c>
      <c r="K87" s="19">
        <f>IF(I87="Instantaneous",1,IF(I87="Permanent",14,IF(J87="Round",LOOKUP(I87,Tables!$J$2:$J$10,Tables!$K$2:$K$10),IF(J87="Minute",LOOKUP(I87,Tables!$J$11:$J$15,Tables!R$11:R$15),IF(J87="Hour",7,LOOKUP(J87,Tables!$I$16:$I$20,Tables!$K$16:$K$20))))))</f>
        <v>7</v>
      </c>
    </row>
    <row r="88" spans="1:14">
      <c r="A88" s="13" t="s">
        <v>250</v>
      </c>
      <c r="B88" s="14" t="str">
        <f>D76</f>
        <v>Healing</v>
      </c>
      <c r="C88" s="14" t="s">
        <v>295</v>
      </c>
      <c r="D88" s="15">
        <f>LOOKUP(B88,Tables!$N$2:$N$9,Tables!$O$2:$O$9)</f>
        <v>2</v>
      </c>
      <c r="F88" s="4" t="s">
        <v>287</v>
      </c>
      <c r="H88" s="13" t="s">
        <v>250</v>
      </c>
      <c r="I88" s="14" t="str">
        <f>K76</f>
        <v>Healing</v>
      </c>
      <c r="J88" s="14" t="s">
        <v>295</v>
      </c>
      <c r="K88" s="15">
        <f>LOOKUP(I88,Tables!$N$2:$N$9,Tables!$O$2:$O$9)</f>
        <v>2</v>
      </c>
      <c r="M88" s="4" t="s">
        <v>287</v>
      </c>
    </row>
    <row r="89" spans="1:14">
      <c r="A89" s="16" t="s">
        <v>202</v>
      </c>
      <c r="B89" s="17" t="s">
        <v>407</v>
      </c>
      <c r="C89" s="17" t="s">
        <v>295</v>
      </c>
      <c r="D89" s="18">
        <f>LOOKUP(B89,Tables!$P$2:$P$5,Tables!$Q$2:$Q$5)</f>
        <v>-4</v>
      </c>
      <c r="F89" s="6" t="s">
        <v>407</v>
      </c>
      <c r="H89" s="16" t="s">
        <v>202</v>
      </c>
      <c r="I89" s="17" t="s">
        <v>407</v>
      </c>
      <c r="J89" s="17" t="s">
        <v>295</v>
      </c>
      <c r="K89" s="18">
        <f>LOOKUP(I89,Tables!$P$2:$P$5,Tables!$Q$2:$Q$5)</f>
        <v>-4</v>
      </c>
      <c r="M89" s="6" t="s">
        <v>407</v>
      </c>
    </row>
    <row r="90" spans="1:14" ht="13" thickBot="1">
      <c r="A90" s="20" t="s">
        <v>251</v>
      </c>
      <c r="B90" s="21">
        <v>6</v>
      </c>
      <c r="C90" s="21">
        <f>IF(SUM(B80:B82)&gt;0,"+"&amp;SUM(B80:B82),0)</f>
        <v>0</v>
      </c>
      <c r="D90" s="22">
        <f>B90</f>
        <v>6</v>
      </c>
      <c r="F90" s="6" t="s">
        <v>338</v>
      </c>
      <c r="H90" s="20" t="s">
        <v>251</v>
      </c>
      <c r="I90" s="21">
        <v>6</v>
      </c>
      <c r="J90" s="21">
        <f>IF(SUM(I80:I82)&gt;0,"+"&amp;SUM(I80:I82),0)</f>
        <v>0</v>
      </c>
      <c r="K90" s="22">
        <f>I90</f>
        <v>6</v>
      </c>
      <c r="M90" s="6" t="s">
        <v>338</v>
      </c>
    </row>
    <row r="91" spans="1:14">
      <c r="A91" s="1" t="s">
        <v>222</v>
      </c>
      <c r="B91" s="23"/>
      <c r="C91" s="23"/>
      <c r="D91" s="23">
        <f>IF(SUM(D79:D90)&lt;1,1,(SUM(D79:D90)))</f>
        <v>14</v>
      </c>
      <c r="F91" s="6" t="s">
        <v>166</v>
      </c>
      <c r="H91" s="1" t="s">
        <v>222</v>
      </c>
      <c r="I91" s="23"/>
      <c r="J91" s="23"/>
      <c r="K91" s="23" t="e">
        <f>IF(SUM(K79:K90)&lt;1,1,(SUM(K79:K90)))</f>
        <v>#N/A</v>
      </c>
      <c r="M91" s="6" t="s">
        <v>166</v>
      </c>
    </row>
    <row r="92" spans="1:14" ht="12" customHeight="1">
      <c r="B92" s="7"/>
      <c r="C92" s="7"/>
      <c r="D92" s="7"/>
      <c r="F92" s="5" t="s">
        <v>336</v>
      </c>
      <c r="I92" s="7"/>
      <c r="J92" s="7"/>
      <c r="K92" s="7"/>
      <c r="M92" s="5" t="s">
        <v>336</v>
      </c>
    </row>
    <row r="93" spans="1:14">
      <c r="A93" s="2" t="s">
        <v>221</v>
      </c>
      <c r="B93" s="24" t="str">
        <f>B90+C90&amp;"d6"</f>
        <v>6d6</v>
      </c>
      <c r="C93" s="25" t="s">
        <v>223</v>
      </c>
      <c r="D93" s="7"/>
      <c r="H93" s="2" t="s">
        <v>221</v>
      </c>
      <c r="I93" s="24" t="str">
        <f>I90+J90&amp;"d6"</f>
        <v>6d6</v>
      </c>
      <c r="J93" s="25" t="s">
        <v>223</v>
      </c>
      <c r="K93" s="7"/>
    </row>
    <row r="94" spans="1:14">
      <c r="A94" s="2" t="s">
        <v>332</v>
      </c>
      <c r="B94" s="24">
        <f t="shared" ref="B94:B95" si="6">IF(G94=0,1,G94)</f>
        <v>14</v>
      </c>
      <c r="C94" s="25" t="s">
        <v>204</v>
      </c>
      <c r="D94" s="7"/>
      <c r="F94" s="57" t="s">
        <v>187</v>
      </c>
      <c r="G94" s="58">
        <f>IF(Calculator!$F$3&gt;0,LOOKUP(Calculator!$F$3,Tables!$R$2:R$21,Tables!$U$2:$U$21)+D91,LOOKUP(Calculator!$F$2,Tables!$R$2:$R$21,Tables!$U$2:$U$21)+D91)</f>
        <v>14</v>
      </c>
      <c r="H94" s="2" t="s">
        <v>332</v>
      </c>
      <c r="I94" s="24" t="e">
        <f t="shared" ref="I94:I95" si="7">IF(N94=0,1,N94)</f>
        <v>#N/A</v>
      </c>
      <c r="J94" s="25" t="s">
        <v>204</v>
      </c>
      <c r="K94" s="7"/>
      <c r="M94" s="57" t="s">
        <v>187</v>
      </c>
      <c r="N94" s="58" t="e">
        <f>IF(Calculator!$F$3&gt;0,LOOKUP(Calculator!$F$3,Tables!$R$2:Y$21,Tables!$U$2:$U$21)+K91,LOOKUP(Calculator!$F$2,Tables!$R$2:$R$21,Tables!$U$2:$U$21)+K91)</f>
        <v>#N/A</v>
      </c>
    </row>
    <row r="95" spans="1:14">
      <c r="A95" s="2" t="s">
        <v>188</v>
      </c>
      <c r="B95" s="24">
        <f t="shared" si="6"/>
        <v>14</v>
      </c>
      <c r="C95" s="25" t="s">
        <v>365</v>
      </c>
      <c r="D95" s="7"/>
      <c r="E95" s="7"/>
      <c r="F95" s="57" t="s">
        <v>189</v>
      </c>
      <c r="G95" s="58">
        <f>IF(Calculator!$F$3&gt;0,LOOKUP(Calculator!$F$3,Tables!$R$2:R$21,Tables!$S$2:$S$21)+D91,LOOKUP(Calculator!$F$2,Tables!$R$2:$R$21,Tables!$S$2:$S$21)+D91)</f>
        <v>14</v>
      </c>
      <c r="H95" s="2" t="s">
        <v>188</v>
      </c>
      <c r="I95" s="24" t="e">
        <f t="shared" si="7"/>
        <v>#N/A</v>
      </c>
      <c r="J95" s="25" t="s">
        <v>365</v>
      </c>
      <c r="K95" s="7"/>
      <c r="L95" s="7"/>
      <c r="M95" s="57" t="s">
        <v>189</v>
      </c>
      <c r="N95" s="58" t="e">
        <f>IF(Calculator!$F$3&gt;0,LOOKUP(Calculator!$F$3,Tables!$R$2:Y$21,Tables!$S$2:$S$21)+K91,LOOKUP(Calculator!$F$2,Tables!$R$2:$R$21,Tables!$S$2:$S$21)+K91)</f>
        <v>#N/A</v>
      </c>
    </row>
    <row r="96" spans="1:14">
      <c r="A96" s="2" t="s">
        <v>261</v>
      </c>
      <c r="B96" s="26">
        <f>ROUND(D91/5,0)</f>
        <v>3</v>
      </c>
      <c r="C96" s="25" t="s">
        <v>190</v>
      </c>
      <c r="D96" s="7"/>
      <c r="E96" s="7"/>
      <c r="G96" s="7"/>
      <c r="H96" s="2" t="s">
        <v>261</v>
      </c>
      <c r="I96" s="26" t="e">
        <f>ROUND(K91/5,0)</f>
        <v>#N/A</v>
      </c>
      <c r="J96" s="25" t="s">
        <v>190</v>
      </c>
      <c r="K96" s="7"/>
      <c r="L96" s="7"/>
      <c r="N96" s="7"/>
    </row>
    <row r="97" spans="1:14">
      <c r="A97" s="2" t="s">
        <v>191</v>
      </c>
      <c r="B97" s="24">
        <f>IF(G97=0,1,G97)</f>
        <v>3</v>
      </c>
      <c r="C97" s="25" t="s">
        <v>363</v>
      </c>
      <c r="D97" s="7"/>
      <c r="F97" s="57" t="s">
        <v>141</v>
      </c>
      <c r="G97" s="58">
        <f>IF(Calculator!$F$3&gt;0,LOOKUP(Calculator!$F$3,Tables!$R$2:$R$21,Tables!$T$2:$T$21)+B96,LOOKUP(Calculator!$F$2,Tables!$R$2:$R$21,Tables!$T$2:$T$21)+B96)</f>
        <v>3</v>
      </c>
      <c r="H97" s="2" t="s">
        <v>191</v>
      </c>
      <c r="I97" s="24" t="e">
        <f>IF(N97=0,1,N97)</f>
        <v>#N/A</v>
      </c>
      <c r="J97" s="25" t="s">
        <v>363</v>
      </c>
      <c r="K97" s="7"/>
      <c r="M97" s="57" t="s">
        <v>141</v>
      </c>
      <c r="N97" s="58" t="e">
        <f>IF(Calculator!$F$3&gt;0,LOOKUP(Calculator!$F$3,Tables!$R$2:$R$21,Tables!$T$2:$T$21)+I96,LOOKUP(Calculator!$F$2,Tables!$R$2:$R$21,Tables!$T$2:$T$21)+I96)</f>
        <v>#N/A</v>
      </c>
    </row>
    <row r="98" spans="1:14">
      <c r="A98" s="2" t="s">
        <v>210</v>
      </c>
      <c r="B98" s="26" t="str">
        <f>B85</f>
        <v>None</v>
      </c>
      <c r="C98" s="25" t="s">
        <v>240</v>
      </c>
      <c r="H98" s="2" t="s">
        <v>210</v>
      </c>
      <c r="I98" s="26" t="str">
        <f>I85</f>
        <v>None</v>
      </c>
      <c r="J98" s="25" t="s">
        <v>240</v>
      </c>
    </row>
    <row r="99" spans="1:14">
      <c r="B99" s="27"/>
      <c r="C99" s="25"/>
      <c r="I99" s="27"/>
      <c r="J99" s="25"/>
    </row>
    <row r="100" spans="1:14" ht="144" customHeight="1">
      <c r="A100" s="119" t="s">
        <v>461</v>
      </c>
      <c r="B100" s="116"/>
      <c r="C100" s="116"/>
      <c r="D100" s="116"/>
      <c r="E100" s="120"/>
      <c r="H100" s="119" t="s">
        <v>114</v>
      </c>
      <c r="I100" s="116"/>
      <c r="J100" s="116"/>
      <c r="K100" s="116"/>
      <c r="L100" s="120"/>
    </row>
    <row r="101" spans="1:14">
      <c r="A101" s="1" t="s">
        <v>382</v>
      </c>
      <c r="B101" s="5" t="s">
        <v>399</v>
      </c>
      <c r="C101" s="8" t="s">
        <v>356</v>
      </c>
      <c r="D101" s="5" t="s">
        <v>299</v>
      </c>
      <c r="H101" s="1" t="s">
        <v>382</v>
      </c>
      <c r="I101" s="5" t="s">
        <v>96</v>
      </c>
      <c r="J101" s="8" t="s">
        <v>356</v>
      </c>
      <c r="K101" s="5" t="s">
        <v>299</v>
      </c>
    </row>
    <row r="102" spans="1:14" ht="12" customHeight="1">
      <c r="B102" s="7"/>
      <c r="C102" s="7"/>
      <c r="D102" s="7"/>
      <c r="I102" s="7"/>
      <c r="J102" s="7"/>
      <c r="K102" s="7"/>
    </row>
    <row r="103" spans="1:14" ht="13" thickBot="1">
      <c r="A103" s="1" t="s">
        <v>358</v>
      </c>
      <c r="B103" s="23" t="s">
        <v>359</v>
      </c>
      <c r="C103" s="23" t="s">
        <v>205</v>
      </c>
      <c r="D103" s="23" t="s">
        <v>316</v>
      </c>
      <c r="F103" s="4" t="s">
        <v>317</v>
      </c>
      <c r="H103" s="1" t="s">
        <v>358</v>
      </c>
      <c r="I103" s="23" t="s">
        <v>359</v>
      </c>
      <c r="J103" s="23" t="s">
        <v>205</v>
      </c>
      <c r="K103" s="23" t="s">
        <v>316</v>
      </c>
      <c r="M103" s="4" t="s">
        <v>317</v>
      </c>
    </row>
    <row r="104" spans="1:14">
      <c r="A104" s="10" t="s">
        <v>357</v>
      </c>
      <c r="B104" s="11" t="s">
        <v>206</v>
      </c>
      <c r="C104" s="11" t="s">
        <v>295</v>
      </c>
      <c r="D104" s="12">
        <f>IF(B104=0,0,LOOKUP(B104,Tables!A$2:A$4,Tables!B$2:B$4))</f>
        <v>0</v>
      </c>
      <c r="F104" s="5" t="s">
        <v>180</v>
      </c>
      <c r="H104" s="10" t="s">
        <v>357</v>
      </c>
      <c r="I104" s="11" t="s">
        <v>206</v>
      </c>
      <c r="J104" s="11" t="s">
        <v>295</v>
      </c>
      <c r="K104" s="12" t="e">
        <f>IF(I104=0,0,LOOKUP(I104,Tables!H$2:H$4,Tables!I$2:I$4))</f>
        <v>#N/A</v>
      </c>
      <c r="M104" s="5" t="s">
        <v>180</v>
      </c>
    </row>
    <row r="105" spans="1:14">
      <c r="A105" s="13" t="s">
        <v>294</v>
      </c>
      <c r="B105" s="14">
        <v>0</v>
      </c>
      <c r="C105" s="14" t="s">
        <v>212</v>
      </c>
      <c r="D105" s="15">
        <f>IF(B105=0,0,-1)</f>
        <v>0</v>
      </c>
      <c r="F105" s="5" t="s">
        <v>298</v>
      </c>
      <c r="H105" s="13" t="s">
        <v>294</v>
      </c>
      <c r="I105" s="14">
        <v>0</v>
      </c>
      <c r="J105" s="14" t="s">
        <v>212</v>
      </c>
      <c r="K105" s="15">
        <f>IF(I105=0,0,-1)</f>
        <v>0</v>
      </c>
      <c r="M105" s="5" t="s">
        <v>298</v>
      </c>
    </row>
    <row r="106" spans="1:14">
      <c r="A106" s="16" t="s">
        <v>296</v>
      </c>
      <c r="B106" s="17">
        <v>0</v>
      </c>
      <c r="C106" s="17" t="s">
        <v>295</v>
      </c>
      <c r="D106" s="18">
        <f>IF(B106=0,0,-1)</f>
        <v>0</v>
      </c>
      <c r="F106" s="5" t="s">
        <v>286</v>
      </c>
      <c r="H106" s="16" t="s">
        <v>296</v>
      </c>
      <c r="I106" s="17">
        <v>0</v>
      </c>
      <c r="J106" s="17" t="s">
        <v>295</v>
      </c>
      <c r="K106" s="18">
        <f>IF(I106=0,0,-1)</f>
        <v>0</v>
      </c>
      <c r="M106" s="5" t="s">
        <v>286</v>
      </c>
    </row>
    <row r="107" spans="1:14">
      <c r="A107" s="13" t="s">
        <v>297</v>
      </c>
      <c r="B107" s="14">
        <v>0</v>
      </c>
      <c r="C107" s="14" t="s">
        <v>295</v>
      </c>
      <c r="D107" s="15">
        <f>IF(B107=0,0,-1)</f>
        <v>0</v>
      </c>
      <c r="F107" s="5" t="s">
        <v>299</v>
      </c>
      <c r="H107" s="13" t="s">
        <v>297</v>
      </c>
      <c r="I107" s="14">
        <v>0</v>
      </c>
      <c r="J107" s="14" t="s">
        <v>295</v>
      </c>
      <c r="K107" s="15">
        <f>IF(I107=0,0,-1)</f>
        <v>0</v>
      </c>
      <c r="M107" s="5" t="s">
        <v>299</v>
      </c>
    </row>
    <row r="108" spans="1:14">
      <c r="A108" s="16" t="s">
        <v>219</v>
      </c>
      <c r="B108" s="17">
        <v>1</v>
      </c>
      <c r="C108" s="17" t="s">
        <v>295</v>
      </c>
      <c r="D108" s="18">
        <f>IF(B108=0,0,LOOKUP(B108,Tables!$C$2:$C$21,Tables!$D$2:$D$21))</f>
        <v>1</v>
      </c>
      <c r="F108" s="5" t="s">
        <v>300</v>
      </c>
      <c r="H108" s="16" t="s">
        <v>219</v>
      </c>
      <c r="I108" s="17">
        <v>1</v>
      </c>
      <c r="J108" s="17" t="s">
        <v>295</v>
      </c>
      <c r="K108" s="18">
        <f>IF(I108=0,0,LOOKUP(I108,Tables!$C$2:$C$21,Tables!$D$2:$D$21))</f>
        <v>1</v>
      </c>
      <c r="M108" s="5" t="s">
        <v>300</v>
      </c>
    </row>
    <row r="109" spans="1:14">
      <c r="A109" s="13" t="s">
        <v>266</v>
      </c>
      <c r="B109" s="14">
        <v>0</v>
      </c>
      <c r="C109" s="14" t="str">
        <f>IF(B109=0,"-",IF(B109=1,"Meter Radius","Meters Radius"))</f>
        <v>-</v>
      </c>
      <c r="D109" s="15">
        <f>IF(B109=0,0,IF(B108=0,LOOKUP(B109,Tables!E$2:E$21,Tables!F$2:F$21),"Cannot have both"))</f>
        <v>0</v>
      </c>
      <c r="F109" s="5" t="s">
        <v>177</v>
      </c>
      <c r="H109" s="13" t="s">
        <v>266</v>
      </c>
      <c r="I109" s="14">
        <v>0</v>
      </c>
      <c r="J109" s="14" t="str">
        <f>IF(I109=0,"-",IF(I109=1,"Meter Radius","Meters Radius"))</f>
        <v>-</v>
      </c>
      <c r="K109" s="15">
        <f>IF(I109=0,0,IF(I108=0,LOOKUP(I109,Tables!L$2:L$21,Tables!M$2:M$21),"Cannot have both"))</f>
        <v>0</v>
      </c>
      <c r="M109" s="5" t="s">
        <v>177</v>
      </c>
    </row>
    <row r="110" spans="1:14">
      <c r="A110" s="16" t="s">
        <v>269</v>
      </c>
      <c r="B110" s="17" t="s">
        <v>273</v>
      </c>
      <c r="C110" s="17" t="s">
        <v>295</v>
      </c>
      <c r="D110" s="18">
        <f>IF(B110="Full",0,IF(B110="Partial",2,IF(B110="None",5,"ERROR!")))</f>
        <v>5</v>
      </c>
      <c r="F110" s="5" t="s">
        <v>329</v>
      </c>
      <c r="H110" s="16" t="s">
        <v>269</v>
      </c>
      <c r="I110" s="17" t="s">
        <v>407</v>
      </c>
      <c r="J110" s="17" t="s">
        <v>295</v>
      </c>
      <c r="K110" s="18">
        <f>IF(I110="Full",0,IF(I110="Partial",2,IF(I110="None",5,"ERROR!")))</f>
        <v>5</v>
      </c>
      <c r="M110" s="5" t="s">
        <v>149</v>
      </c>
    </row>
    <row r="111" spans="1:14">
      <c r="A111" s="13" t="s">
        <v>267</v>
      </c>
      <c r="B111" s="14" t="s">
        <v>282</v>
      </c>
      <c r="C111" s="14" t="s">
        <v>295</v>
      </c>
      <c r="D111" s="15">
        <f>IF(B111="Touch",1,IF(B111="Self",1,LOOKUP(B111,Tables!$G$2:$G$21,Tables!$H$2:$H$21)))</f>
        <v>1</v>
      </c>
      <c r="F111" s="5" t="s">
        <v>163</v>
      </c>
      <c r="H111" s="13" t="s">
        <v>267</v>
      </c>
      <c r="I111" s="14" t="s">
        <v>282</v>
      </c>
      <c r="J111" s="14" t="str">
        <f>IF(I111=0,"-",IF(I111="Touch","-",IF(I111=1,"Meter","Meters")))</f>
        <v>-</v>
      </c>
      <c r="K111" s="15">
        <f>IF(I111="Touch",1,IF(I111="Self",1,LOOKUP(I111,Tables!$G$2:$G$21,Tables!$H$2:$H$21)))</f>
        <v>1</v>
      </c>
      <c r="M111" s="5" t="s">
        <v>163</v>
      </c>
    </row>
    <row r="112" spans="1:14">
      <c r="A112" s="16" t="s">
        <v>268</v>
      </c>
      <c r="B112" s="17">
        <v>1</v>
      </c>
      <c r="C112" s="17" t="s">
        <v>242</v>
      </c>
      <c r="D112" s="19">
        <f>IF(B112="Instantaneous",1,IF(B112="Permanent",14,IF(C112="Round",LOOKUP(B112,Tables!$J$2:$J$10,Tables!$K$2:$K$10),IF(C112="Minute",LOOKUP(B112,Tables!$J$11:$J$15,Tables!K$11:K$15),IF(C112="Hour",7,LOOKUP(C112,Tables!$I$16:$I$20,Tables!$K$16:$K$20))))))</f>
        <v>7</v>
      </c>
      <c r="H112" s="16" t="s">
        <v>268</v>
      </c>
      <c r="I112" s="17" t="s">
        <v>248</v>
      </c>
      <c r="J112" s="17" t="s">
        <v>212</v>
      </c>
      <c r="K112" s="19">
        <f>IF(I112="Instantaneous",1,IF(I112="Permanent",14,IF(J112="Round",LOOKUP(I112,Tables!$J$2:$J$10,Tables!$K$2:$K$10),IF(J112="Minute",LOOKUP(I112,Tables!$J$11:$J$15,Tables!R$11:R$15),IF(J112="Hour",7,LOOKUP(J112,Tables!$I$16:$I$20,Tables!$K$16:$K$20))))))</f>
        <v>14</v>
      </c>
    </row>
    <row r="113" spans="1:14">
      <c r="A113" s="13" t="s">
        <v>250</v>
      </c>
      <c r="B113" s="14" t="str">
        <f>D101</f>
        <v>Healing</v>
      </c>
      <c r="C113" s="14" t="s">
        <v>295</v>
      </c>
      <c r="D113" s="15">
        <f>LOOKUP(B113,Tables!$N$2:$N$9,Tables!$O$2:$O$9)</f>
        <v>2</v>
      </c>
      <c r="F113" s="4" t="s">
        <v>287</v>
      </c>
      <c r="H113" s="13" t="s">
        <v>250</v>
      </c>
      <c r="I113" s="14" t="str">
        <f>K101</f>
        <v>Healing</v>
      </c>
      <c r="J113" s="14" t="s">
        <v>295</v>
      </c>
      <c r="K113" s="15">
        <f>LOOKUP(I113,Tables!$N$2:$N$9,Tables!$O$2:$O$9)</f>
        <v>2</v>
      </c>
      <c r="M113" s="4" t="s">
        <v>287</v>
      </c>
    </row>
    <row r="114" spans="1:14">
      <c r="A114" s="16" t="s">
        <v>202</v>
      </c>
      <c r="B114" s="17" t="s">
        <v>407</v>
      </c>
      <c r="C114" s="17" t="s">
        <v>295</v>
      </c>
      <c r="D114" s="18">
        <f>LOOKUP(B114,Tables!$P$2:$P$5,Tables!$Q$2:$Q$5)</f>
        <v>-4</v>
      </c>
      <c r="F114" s="6" t="s">
        <v>407</v>
      </c>
      <c r="H114" s="16" t="s">
        <v>202</v>
      </c>
      <c r="I114" s="17" t="s">
        <v>407</v>
      </c>
      <c r="J114" s="17" t="s">
        <v>295</v>
      </c>
      <c r="K114" s="18">
        <f>LOOKUP(I114,Tables!$P$2:$P$5,Tables!$Q$2:$Q$5)</f>
        <v>-4</v>
      </c>
      <c r="M114" s="6" t="s">
        <v>407</v>
      </c>
    </row>
    <row r="115" spans="1:14" ht="13" thickBot="1">
      <c r="A115" s="20" t="s">
        <v>251</v>
      </c>
      <c r="B115" s="21">
        <v>6</v>
      </c>
      <c r="C115" s="21">
        <f>IF(SUM(B105:B107)&gt;0,"+"&amp;SUM(B105:B107),0)</f>
        <v>0</v>
      </c>
      <c r="D115" s="22">
        <f>B115</f>
        <v>6</v>
      </c>
      <c r="F115" s="6" t="s">
        <v>338</v>
      </c>
      <c r="H115" s="20" t="s">
        <v>251</v>
      </c>
      <c r="I115" s="21">
        <v>6</v>
      </c>
      <c r="J115" s="21">
        <f>IF(SUM(I105:I107)&gt;0,"+"&amp;SUM(I105:I107),0)</f>
        <v>0</v>
      </c>
      <c r="K115" s="22">
        <f>I115</f>
        <v>6</v>
      </c>
      <c r="M115" s="6" t="s">
        <v>338</v>
      </c>
    </row>
    <row r="116" spans="1:14">
      <c r="A116" s="1" t="s">
        <v>222</v>
      </c>
      <c r="B116" s="23"/>
      <c r="C116" s="23"/>
      <c r="D116" s="23">
        <f>IF(SUM(D104:D115)&lt;1,1,(SUM(D104:D115)))</f>
        <v>18</v>
      </c>
      <c r="F116" s="6" t="s">
        <v>166</v>
      </c>
      <c r="H116" s="1" t="s">
        <v>222</v>
      </c>
      <c r="I116" s="23"/>
      <c r="J116" s="23"/>
      <c r="K116" s="23" t="e">
        <f>IF(SUM(K104:K115)&lt;1,1,(SUM(K104:K115)))</f>
        <v>#N/A</v>
      </c>
      <c r="M116" s="6" t="s">
        <v>166</v>
      </c>
    </row>
    <row r="117" spans="1:14" ht="12" customHeight="1">
      <c r="B117" s="7"/>
      <c r="C117" s="7"/>
      <c r="D117" s="7"/>
      <c r="F117" s="5" t="s">
        <v>336</v>
      </c>
      <c r="I117" s="7"/>
      <c r="J117" s="7"/>
      <c r="K117" s="7"/>
      <c r="M117" s="5" t="s">
        <v>336</v>
      </c>
    </row>
    <row r="118" spans="1:14">
      <c r="A118" s="2" t="s">
        <v>221</v>
      </c>
      <c r="B118" s="24" t="str">
        <f>B115+C115&amp;"d6"</f>
        <v>6d6</v>
      </c>
      <c r="C118" s="25" t="s">
        <v>223</v>
      </c>
      <c r="D118" s="7"/>
      <c r="H118" s="2" t="s">
        <v>221</v>
      </c>
      <c r="I118" s="24" t="str">
        <f>I115+J115&amp;"d6"</f>
        <v>6d6</v>
      </c>
      <c r="J118" s="25" t="s">
        <v>223</v>
      </c>
      <c r="K118" s="7"/>
    </row>
    <row r="119" spans="1:14">
      <c r="A119" s="2" t="s">
        <v>332</v>
      </c>
      <c r="B119" s="24">
        <f t="shared" ref="B119:B120" si="8">IF(G119=0,1,G119)</f>
        <v>18</v>
      </c>
      <c r="C119" s="25" t="s">
        <v>204</v>
      </c>
      <c r="D119" s="7"/>
      <c r="F119" s="57" t="s">
        <v>187</v>
      </c>
      <c r="G119" s="58">
        <f>IF(Calculator!$F$3&gt;0,LOOKUP(Calculator!$F$3,Tables!$R$2:R$21,Tables!$U$2:$U$21)+D116,LOOKUP(Calculator!$F$2,Tables!$R$2:$R$21,Tables!$U$2:$U$21)+D116)</f>
        <v>18</v>
      </c>
      <c r="H119" s="2" t="s">
        <v>332</v>
      </c>
      <c r="I119" s="24" t="e">
        <f t="shared" ref="I119:I120" si="9">IF(N119=0,1,N119)</f>
        <v>#N/A</v>
      </c>
      <c r="J119" s="25" t="s">
        <v>204</v>
      </c>
      <c r="K119" s="7"/>
      <c r="M119" s="57" t="s">
        <v>187</v>
      </c>
      <c r="N119" s="58" t="e">
        <f>IF(Calculator!$F$3&gt;0,LOOKUP(Calculator!$F$3,Tables!$R$2:Y$21,Tables!$U$2:$U$21)+K116,LOOKUP(Calculator!$F$2,Tables!$R$2:$R$21,Tables!$U$2:$U$21)+K116)</f>
        <v>#N/A</v>
      </c>
    </row>
    <row r="120" spans="1:14">
      <c r="A120" s="2" t="s">
        <v>188</v>
      </c>
      <c r="B120" s="24">
        <f t="shared" si="8"/>
        <v>18</v>
      </c>
      <c r="C120" s="25" t="s">
        <v>365</v>
      </c>
      <c r="D120" s="7"/>
      <c r="E120" s="7"/>
      <c r="F120" s="57" t="s">
        <v>189</v>
      </c>
      <c r="G120" s="58">
        <f>IF(Calculator!$F$3&gt;0,LOOKUP(Calculator!$F$3,Tables!$R$2:R$21,Tables!$S$2:$S$21)+D116,LOOKUP(Calculator!$F$2,Tables!$R$2:$R$21,Tables!$S$2:$S$21)+D116)</f>
        <v>18</v>
      </c>
      <c r="H120" s="2" t="s">
        <v>188</v>
      </c>
      <c r="I120" s="24" t="e">
        <f t="shared" si="9"/>
        <v>#N/A</v>
      </c>
      <c r="J120" s="25" t="s">
        <v>365</v>
      </c>
      <c r="K120" s="7"/>
      <c r="L120" s="7"/>
      <c r="M120" s="57" t="s">
        <v>189</v>
      </c>
      <c r="N120" s="58" t="e">
        <f>IF(Calculator!$F$3&gt;0,LOOKUP(Calculator!$F$3,Tables!$R$2:Y$21,Tables!$S$2:$S$21)+K116,LOOKUP(Calculator!$F$2,Tables!$R$2:$R$21,Tables!$S$2:$S$21)+K116)</f>
        <v>#N/A</v>
      </c>
    </row>
    <row r="121" spans="1:14">
      <c r="A121" s="2" t="s">
        <v>261</v>
      </c>
      <c r="B121" s="26">
        <f>ROUND(D116/5,0)</f>
        <v>4</v>
      </c>
      <c r="C121" s="25" t="s">
        <v>190</v>
      </c>
      <c r="D121" s="7"/>
      <c r="E121" s="7"/>
      <c r="G121" s="7"/>
      <c r="H121" s="2" t="s">
        <v>261</v>
      </c>
      <c r="I121" s="26" t="e">
        <f>ROUND(K116/5,0)</f>
        <v>#N/A</v>
      </c>
      <c r="J121" s="25" t="s">
        <v>190</v>
      </c>
      <c r="K121" s="7"/>
      <c r="L121" s="7"/>
      <c r="N121" s="7"/>
    </row>
    <row r="122" spans="1:14">
      <c r="A122" s="2" t="s">
        <v>191</v>
      </c>
      <c r="B122" s="24">
        <f>IF(G122=0,1,G122)</f>
        <v>4</v>
      </c>
      <c r="C122" s="25" t="s">
        <v>363</v>
      </c>
      <c r="D122" s="7"/>
      <c r="F122" s="57" t="s">
        <v>141</v>
      </c>
      <c r="G122" s="58">
        <f>IF(Calculator!$F$3&gt;0,LOOKUP(Calculator!$F$3,Tables!$R$2:$R$21,Tables!$T$2:$T$21)+B121,LOOKUP(Calculator!$F$2,Tables!$R$2:$R$21,Tables!$T$2:$T$21)+B121)</f>
        <v>4</v>
      </c>
      <c r="H122" s="2" t="s">
        <v>191</v>
      </c>
      <c r="I122" s="24" t="e">
        <f>IF(N122=0,1,N122)</f>
        <v>#N/A</v>
      </c>
      <c r="J122" s="25" t="s">
        <v>363</v>
      </c>
      <c r="K122" s="7"/>
      <c r="M122" s="57" t="s">
        <v>141</v>
      </c>
      <c r="N122" s="58" t="e">
        <f>IF(Calculator!$F$3&gt;0,LOOKUP(Calculator!$F$3,Tables!$R$2:$R$21,Tables!$T$2:$T$21)+I121,LOOKUP(Calculator!$F$2,Tables!$R$2:$R$21,Tables!$T$2:$T$21)+I121)</f>
        <v>#N/A</v>
      </c>
    </row>
    <row r="123" spans="1:14">
      <c r="A123" s="2" t="s">
        <v>210</v>
      </c>
      <c r="B123" s="26" t="str">
        <f>B110</f>
        <v>None</v>
      </c>
      <c r="C123" s="25" t="s">
        <v>240</v>
      </c>
      <c r="H123" s="2" t="s">
        <v>210</v>
      </c>
      <c r="I123" s="26" t="str">
        <f>I110</f>
        <v>None</v>
      </c>
      <c r="J123" s="25" t="s">
        <v>240</v>
      </c>
    </row>
    <row r="124" spans="1:14">
      <c r="B124" s="27"/>
      <c r="C124" s="25"/>
      <c r="I124" s="27"/>
      <c r="J124" s="25"/>
    </row>
    <row r="125" spans="1:14" ht="144" customHeight="1">
      <c r="A125" s="119" t="s">
        <v>459</v>
      </c>
      <c r="B125" s="121"/>
      <c r="C125" s="121"/>
      <c r="D125" s="121"/>
      <c r="E125" s="121"/>
      <c r="H125" s="119" t="s">
        <v>74</v>
      </c>
      <c r="I125" s="116"/>
      <c r="J125" s="116"/>
      <c r="K125" s="116"/>
      <c r="L125" s="120"/>
    </row>
    <row r="126" spans="1:14">
      <c r="A126" s="1" t="s">
        <v>382</v>
      </c>
      <c r="B126" s="5" t="s">
        <v>58</v>
      </c>
      <c r="C126" s="8" t="s">
        <v>356</v>
      </c>
      <c r="D126" s="5" t="s">
        <v>299</v>
      </c>
      <c r="H126" s="1" t="s">
        <v>382</v>
      </c>
      <c r="I126" s="5" t="s">
        <v>400</v>
      </c>
      <c r="J126" s="8" t="s">
        <v>356</v>
      </c>
      <c r="K126" s="5" t="s">
        <v>299</v>
      </c>
    </row>
    <row r="127" spans="1:14" ht="12" customHeight="1">
      <c r="B127" s="7"/>
      <c r="C127" s="7"/>
      <c r="D127" s="7"/>
      <c r="I127" s="7"/>
      <c r="J127" s="7"/>
      <c r="K127" s="7"/>
    </row>
    <row r="128" spans="1:14" ht="13" thickBot="1">
      <c r="A128" s="1" t="s">
        <v>358</v>
      </c>
      <c r="B128" s="23" t="s">
        <v>359</v>
      </c>
      <c r="C128" s="23" t="s">
        <v>205</v>
      </c>
      <c r="D128" s="23" t="s">
        <v>316</v>
      </c>
      <c r="F128" s="4" t="s">
        <v>317</v>
      </c>
      <c r="H128" s="1" t="s">
        <v>358</v>
      </c>
      <c r="I128" s="23" t="s">
        <v>359</v>
      </c>
      <c r="J128" s="23" t="s">
        <v>205</v>
      </c>
      <c r="K128" s="23" t="s">
        <v>316</v>
      </c>
      <c r="M128" s="4" t="s">
        <v>317</v>
      </c>
    </row>
    <row r="129" spans="1:14">
      <c r="A129" s="10" t="s">
        <v>357</v>
      </c>
      <c r="B129" s="11" t="s">
        <v>206</v>
      </c>
      <c r="C129" s="11" t="s">
        <v>295</v>
      </c>
      <c r="D129" s="12">
        <f>IF(B129=0,0,LOOKUP(B129,Tables!A$2:A$4,Tables!B$2:B$4))</f>
        <v>0</v>
      </c>
      <c r="F129" s="5" t="s">
        <v>180</v>
      </c>
      <c r="H129" s="10" t="s">
        <v>357</v>
      </c>
      <c r="I129" s="11" t="s">
        <v>206</v>
      </c>
      <c r="J129" s="11" t="s">
        <v>295</v>
      </c>
      <c r="K129" s="12" t="e">
        <f>IF(I129=0,0,LOOKUP(I129,Tables!H$2:H$4,Tables!I$2:I$4))</f>
        <v>#N/A</v>
      </c>
      <c r="M129" s="5" t="s">
        <v>180</v>
      </c>
    </row>
    <row r="130" spans="1:14">
      <c r="A130" s="13" t="s">
        <v>294</v>
      </c>
      <c r="B130" s="14">
        <v>0</v>
      </c>
      <c r="C130" s="14" t="s">
        <v>212</v>
      </c>
      <c r="D130" s="15">
        <f>IF(B130=0,0,-1)</f>
        <v>0</v>
      </c>
      <c r="F130" s="5" t="s">
        <v>298</v>
      </c>
      <c r="H130" s="13" t="s">
        <v>294</v>
      </c>
      <c r="I130" s="14">
        <v>0</v>
      </c>
      <c r="J130" s="14" t="s">
        <v>212</v>
      </c>
      <c r="K130" s="15">
        <f>IF(I130=0,0,-1)</f>
        <v>0</v>
      </c>
      <c r="M130" s="5" t="s">
        <v>298</v>
      </c>
    </row>
    <row r="131" spans="1:14">
      <c r="A131" s="16" t="s">
        <v>296</v>
      </c>
      <c r="B131" s="17">
        <v>0</v>
      </c>
      <c r="C131" s="17" t="s">
        <v>295</v>
      </c>
      <c r="D131" s="18">
        <f>IF(B131=0,0,-1)</f>
        <v>0</v>
      </c>
      <c r="F131" s="5" t="s">
        <v>286</v>
      </c>
      <c r="H131" s="16" t="s">
        <v>296</v>
      </c>
      <c r="I131" s="17">
        <v>0</v>
      </c>
      <c r="J131" s="17" t="s">
        <v>295</v>
      </c>
      <c r="K131" s="18">
        <f>IF(I131=0,0,-1)</f>
        <v>0</v>
      </c>
      <c r="M131" s="5" t="s">
        <v>286</v>
      </c>
    </row>
    <row r="132" spans="1:14">
      <c r="A132" s="13" t="s">
        <v>297</v>
      </c>
      <c r="B132" s="14">
        <v>0</v>
      </c>
      <c r="C132" s="14" t="s">
        <v>295</v>
      </c>
      <c r="D132" s="15">
        <f>IF(B132=0,0,-1)</f>
        <v>0</v>
      </c>
      <c r="F132" s="5" t="s">
        <v>299</v>
      </c>
      <c r="H132" s="13" t="s">
        <v>297</v>
      </c>
      <c r="I132" s="14">
        <v>0</v>
      </c>
      <c r="J132" s="14" t="s">
        <v>295</v>
      </c>
      <c r="K132" s="15">
        <f>IF(I132=0,0,-1)</f>
        <v>0</v>
      </c>
      <c r="M132" s="5" t="s">
        <v>299</v>
      </c>
    </row>
    <row r="133" spans="1:14">
      <c r="A133" s="16" t="s">
        <v>219</v>
      </c>
      <c r="B133" s="17">
        <v>1</v>
      </c>
      <c r="C133" s="17" t="s">
        <v>295</v>
      </c>
      <c r="D133" s="18">
        <f>IF(B133=0,0,LOOKUP(B133,Tables!$C$2:$C$21,Tables!$D$2:$D$21))</f>
        <v>1</v>
      </c>
      <c r="F133" s="5" t="s">
        <v>300</v>
      </c>
      <c r="H133" s="16" t="s">
        <v>219</v>
      </c>
      <c r="I133" s="17">
        <v>1</v>
      </c>
      <c r="J133" s="17" t="s">
        <v>295</v>
      </c>
      <c r="K133" s="18">
        <f>IF(I133=0,0,LOOKUP(I133,Tables!$C$2:$C$21,Tables!$D$2:$D$21))</f>
        <v>1</v>
      </c>
      <c r="M133" s="5" t="s">
        <v>300</v>
      </c>
    </row>
    <row r="134" spans="1:14">
      <c r="A134" s="13" t="s">
        <v>266</v>
      </c>
      <c r="B134" s="14">
        <v>0</v>
      </c>
      <c r="C134" s="14" t="str">
        <f>IF(B134=0,"-",IF(B134=1,"Meter Radius","Meters Radius"))</f>
        <v>-</v>
      </c>
      <c r="D134" s="15">
        <f>IF(B134=0,0,IF(B133=0,LOOKUP(B134,Tables!E$2:E$21,Tables!F$2:F$21),"Cannot have both"))</f>
        <v>0</v>
      </c>
      <c r="F134" s="5" t="s">
        <v>177</v>
      </c>
      <c r="H134" s="13" t="s">
        <v>266</v>
      </c>
      <c r="I134" s="14">
        <v>0</v>
      </c>
      <c r="J134" s="14" t="str">
        <f>IF(I134=0,"-",IF(I134=1,"Meter Radius","Meters Radius"))</f>
        <v>-</v>
      </c>
      <c r="K134" s="15">
        <f>IF(I134=0,0,IF(I133=0,LOOKUP(I134,Tables!L$2:L$21,Tables!M$2:M$21),"Cannot have both"))</f>
        <v>0</v>
      </c>
      <c r="M134" s="5" t="s">
        <v>177</v>
      </c>
    </row>
    <row r="135" spans="1:14">
      <c r="A135" s="16" t="s">
        <v>269</v>
      </c>
      <c r="B135" s="17" t="s">
        <v>273</v>
      </c>
      <c r="C135" s="17" t="s">
        <v>295</v>
      </c>
      <c r="D135" s="18">
        <f>IF(B135="Full",0,IF(B135="Partial",2,IF(B135="None",5,"ERROR!")))</f>
        <v>5</v>
      </c>
      <c r="F135" s="5" t="s">
        <v>329</v>
      </c>
      <c r="H135" s="16" t="s">
        <v>269</v>
      </c>
      <c r="I135" s="17" t="s">
        <v>271</v>
      </c>
      <c r="J135" s="17" t="s">
        <v>295</v>
      </c>
      <c r="K135" s="18">
        <f>IF(I135="Full",0,IF(I135="Partial",2,IF(I135="None",5,"ERROR!")))</f>
        <v>0</v>
      </c>
      <c r="M135" s="5" t="s">
        <v>328</v>
      </c>
    </row>
    <row r="136" spans="1:14">
      <c r="A136" s="13" t="s">
        <v>267</v>
      </c>
      <c r="B136" s="14" t="s">
        <v>282</v>
      </c>
      <c r="C136" s="14" t="str">
        <f>IF(B136=0,"-",IF(B136="Touch","-",IF(B136=1,"Meter","Meters")))</f>
        <v>-</v>
      </c>
      <c r="D136" s="15">
        <f>IF(B136="Touch",1,IF(B136="Self",1,LOOKUP(B136,Tables!$G$2:$G$21,Tables!$H$2:$H$21)))</f>
        <v>1</v>
      </c>
      <c r="F136" s="5" t="s">
        <v>163</v>
      </c>
      <c r="H136" s="13" t="s">
        <v>267</v>
      </c>
      <c r="I136" s="14" t="s">
        <v>282</v>
      </c>
      <c r="J136" s="14" t="str">
        <f>IF(I136=0,"-",IF(I136="Touch","-",IF(I136=1,"Meter","Meters")))</f>
        <v>-</v>
      </c>
      <c r="K136" s="15">
        <f>IF(I136="Touch",1,IF(I136="Self",1,LOOKUP(I136,Tables!$G$2:$G$21,Tables!$H$2:$H$21)))</f>
        <v>1</v>
      </c>
      <c r="M136" s="5" t="s">
        <v>163</v>
      </c>
    </row>
    <row r="137" spans="1:14">
      <c r="A137" s="16" t="s">
        <v>268</v>
      </c>
      <c r="B137" s="17">
        <v>1</v>
      </c>
      <c r="C137" s="17" t="s">
        <v>242</v>
      </c>
      <c r="D137" s="19">
        <f>IF(B137="Instantaneous",1,IF(B137="Permanent",14,IF(C137="Round",LOOKUP(B137,Tables!$J$2:$J$10,Tables!$K$2:$K$10),IF(C137="Minute",LOOKUP(B137,Tables!$J$11:$J$15,Tables!K$11:K$15),IF(C137="Hour",7,LOOKUP(C137,Tables!$I$16:$I$20,Tables!$K$16:$K$20))))))</f>
        <v>7</v>
      </c>
      <c r="H137" s="16" t="s">
        <v>268</v>
      </c>
      <c r="I137" s="17" t="s">
        <v>280</v>
      </c>
      <c r="J137" s="17" t="s">
        <v>212</v>
      </c>
      <c r="K137" s="19">
        <f>IF(I137="Instantaneous",1,IF(I137="Permanent",14,IF(J137="Round",LOOKUP(I137,Tables!$J$2:$J$10,Tables!$K$2:$K$10),IF(J137="Minute",LOOKUP(I137,Tables!$J$11:$J$15,Tables!R$11:R$15),IF(J137="Hour",7,LOOKUP(J137,Tables!$I$16:$I$20,Tables!$K$16:$K$20))))))</f>
        <v>14</v>
      </c>
    </row>
    <row r="138" spans="1:14">
      <c r="A138" s="13" t="s">
        <v>250</v>
      </c>
      <c r="B138" s="14" t="str">
        <f>D126</f>
        <v>Healing</v>
      </c>
      <c r="C138" s="14" t="s">
        <v>295</v>
      </c>
      <c r="D138" s="15">
        <f>LOOKUP(B138,Tables!$N$2:$N$9,Tables!$O$2:$O$9)</f>
        <v>2</v>
      </c>
      <c r="F138" s="4" t="s">
        <v>287</v>
      </c>
      <c r="H138" s="13" t="s">
        <v>250</v>
      </c>
      <c r="I138" s="14" t="str">
        <f>K126</f>
        <v>Healing</v>
      </c>
      <c r="J138" s="14" t="s">
        <v>295</v>
      </c>
      <c r="K138" s="15">
        <f>LOOKUP(I138,Tables!$N$2:$N$9,Tables!$O$2:$O$9)</f>
        <v>2</v>
      </c>
      <c r="M138" s="4" t="s">
        <v>287</v>
      </c>
    </row>
    <row r="139" spans="1:14">
      <c r="A139" s="16" t="s">
        <v>202</v>
      </c>
      <c r="B139" s="17" t="s">
        <v>407</v>
      </c>
      <c r="C139" s="17" t="s">
        <v>295</v>
      </c>
      <c r="D139" s="18">
        <f>LOOKUP(B139,Tables!$P$2:$P$5,Tables!$Q$2:$Q$5)</f>
        <v>-4</v>
      </c>
      <c r="F139" s="6" t="s">
        <v>407</v>
      </c>
      <c r="H139" s="16" t="s">
        <v>202</v>
      </c>
      <c r="I139" s="17" t="s">
        <v>407</v>
      </c>
      <c r="J139" s="17" t="s">
        <v>295</v>
      </c>
      <c r="K139" s="18">
        <f>LOOKUP(I139,Tables!$P$2:$P$5,Tables!$Q$2:$Q$5)</f>
        <v>-4</v>
      </c>
      <c r="M139" s="6" t="s">
        <v>407</v>
      </c>
    </row>
    <row r="140" spans="1:14" ht="13" thickBot="1">
      <c r="A140" s="20" t="s">
        <v>251</v>
      </c>
      <c r="B140" s="21">
        <v>8</v>
      </c>
      <c r="C140" s="21">
        <f>IF(SUM(B130:B132)&gt;0,"+"&amp;SUM(B130:B132),0)</f>
        <v>0</v>
      </c>
      <c r="D140" s="22">
        <f>B140</f>
        <v>8</v>
      </c>
      <c r="F140" s="6" t="s">
        <v>338</v>
      </c>
      <c r="H140" s="20" t="s">
        <v>251</v>
      </c>
      <c r="I140" s="21">
        <v>7</v>
      </c>
      <c r="J140" s="21">
        <f>IF(SUM(I130:I132)&gt;0,"+"&amp;SUM(I130:I132),0)</f>
        <v>0</v>
      </c>
      <c r="K140" s="22">
        <f>I140</f>
        <v>7</v>
      </c>
      <c r="M140" s="6" t="s">
        <v>338</v>
      </c>
    </row>
    <row r="141" spans="1:14">
      <c r="A141" s="1" t="s">
        <v>222</v>
      </c>
      <c r="B141" s="23"/>
      <c r="C141" s="23"/>
      <c r="D141" s="23">
        <f>IF(SUM(D129:D140)&lt;1,1,(SUM(D129:D140)))</f>
        <v>20</v>
      </c>
      <c r="F141" s="6" t="s">
        <v>166</v>
      </c>
      <c r="H141" s="1" t="s">
        <v>222</v>
      </c>
      <c r="I141" s="23"/>
      <c r="J141" s="23"/>
      <c r="K141" s="23" t="e">
        <f>IF(SUM(K129:K140)&lt;1,1,(SUM(K129:K140)))</f>
        <v>#N/A</v>
      </c>
      <c r="M141" s="6" t="s">
        <v>166</v>
      </c>
    </row>
    <row r="142" spans="1:14" ht="12" customHeight="1">
      <c r="B142" s="7"/>
      <c r="C142" s="7"/>
      <c r="D142" s="7"/>
      <c r="F142" s="5" t="s">
        <v>336</v>
      </c>
      <c r="I142" s="7"/>
      <c r="J142" s="7"/>
      <c r="K142" s="7"/>
      <c r="M142" s="5" t="s">
        <v>336</v>
      </c>
    </row>
    <row r="143" spans="1:14">
      <c r="A143" s="2" t="s">
        <v>221</v>
      </c>
      <c r="B143" s="24" t="str">
        <f>B140+C140&amp;"d6"</f>
        <v>8d6</v>
      </c>
      <c r="C143" s="25" t="s">
        <v>223</v>
      </c>
      <c r="D143" s="7"/>
      <c r="H143" s="2" t="s">
        <v>221</v>
      </c>
      <c r="I143" s="24" t="str">
        <f>I140+J140&amp;"d6"</f>
        <v>7d6</v>
      </c>
      <c r="J143" s="25" t="s">
        <v>223</v>
      </c>
      <c r="K143" s="7"/>
    </row>
    <row r="144" spans="1:14">
      <c r="A144" s="2" t="s">
        <v>332</v>
      </c>
      <c r="B144" s="24">
        <f t="shared" ref="B144:B145" si="10">IF(G144=0,1,G144)</f>
        <v>20</v>
      </c>
      <c r="C144" s="25" t="s">
        <v>204</v>
      </c>
      <c r="D144" s="7"/>
      <c r="F144" s="57" t="s">
        <v>187</v>
      </c>
      <c r="G144" s="58">
        <f>IF(Calculator!$F$3&gt;0,LOOKUP(Calculator!$F$3,Tables!$R$2:R$21,Tables!$U$2:$U$21)+D141,LOOKUP(Calculator!$F$2,Tables!$R$2:$R$21,Tables!$U$2:$U$21)+D141)</f>
        <v>20</v>
      </c>
      <c r="H144" s="2" t="s">
        <v>332</v>
      </c>
      <c r="I144" s="24" t="e">
        <f t="shared" ref="I144:I145" si="11">IF(N144=0,1,N144)</f>
        <v>#N/A</v>
      </c>
      <c r="J144" s="25" t="s">
        <v>204</v>
      </c>
      <c r="K144" s="7"/>
      <c r="M144" s="57" t="s">
        <v>187</v>
      </c>
      <c r="N144" s="58" t="e">
        <f>IF(Calculator!$F$3&gt;0,LOOKUP(Calculator!$F$3,Tables!$R$2:Y$21,Tables!$U$2:$U$21)+K141,LOOKUP(Calculator!$F$2,Tables!$R$2:$R$21,Tables!$U$2:$U$21)+K141)</f>
        <v>#N/A</v>
      </c>
    </row>
    <row r="145" spans="1:14">
      <c r="A145" s="2" t="s">
        <v>188</v>
      </c>
      <c r="B145" s="24">
        <f t="shared" si="10"/>
        <v>20</v>
      </c>
      <c r="C145" s="25" t="s">
        <v>365</v>
      </c>
      <c r="D145" s="7"/>
      <c r="E145" s="7"/>
      <c r="F145" s="57" t="s">
        <v>189</v>
      </c>
      <c r="G145" s="58">
        <f>IF(Calculator!$F$3&gt;0,LOOKUP(Calculator!$F$3,Tables!$R$2:R$21,Tables!$S$2:$S$21)+D141,LOOKUP(Calculator!$F$2,Tables!$R$2:$R$21,Tables!$S$2:$S$21)+D141)</f>
        <v>20</v>
      </c>
      <c r="H145" s="2" t="s">
        <v>188</v>
      </c>
      <c r="I145" s="24" t="e">
        <f t="shared" si="11"/>
        <v>#N/A</v>
      </c>
      <c r="J145" s="25" t="s">
        <v>365</v>
      </c>
      <c r="K145" s="7"/>
      <c r="L145" s="7"/>
      <c r="M145" s="57" t="s">
        <v>189</v>
      </c>
      <c r="N145" s="58" t="e">
        <f>IF(Calculator!$F$3&gt;0,LOOKUP(Calculator!$F$3,Tables!$R$2:Y$21,Tables!$S$2:$S$21)+K141,LOOKUP(Calculator!$F$2,Tables!$R$2:$R$21,Tables!$S$2:$S$21)+K141)</f>
        <v>#N/A</v>
      </c>
    </row>
    <row r="146" spans="1:14">
      <c r="A146" s="2" t="s">
        <v>261</v>
      </c>
      <c r="B146" s="26">
        <f>ROUND(D141/5,0)</f>
        <v>4</v>
      </c>
      <c r="C146" s="25" t="s">
        <v>190</v>
      </c>
      <c r="D146" s="7"/>
      <c r="E146" s="7"/>
      <c r="G146" s="7"/>
      <c r="H146" s="2" t="s">
        <v>261</v>
      </c>
      <c r="I146" s="26" t="e">
        <f>ROUND(K141/5,0)</f>
        <v>#N/A</v>
      </c>
      <c r="J146" s="25" t="s">
        <v>190</v>
      </c>
      <c r="K146" s="7"/>
      <c r="L146" s="7"/>
      <c r="N146" s="7"/>
    </row>
    <row r="147" spans="1:14">
      <c r="A147" s="2" t="s">
        <v>191</v>
      </c>
      <c r="B147" s="24">
        <f>IF(G147=0,1,G147)</f>
        <v>4</v>
      </c>
      <c r="C147" s="25" t="s">
        <v>112</v>
      </c>
      <c r="D147" s="7"/>
      <c r="F147" s="57" t="s">
        <v>113</v>
      </c>
      <c r="G147" s="58">
        <f>IF(Calculator!$F$3&gt;0,LOOKUP(Calculator!$F$3,Tables!$R$2:$R$21,Tables!$T$2:$T$21)+B146,LOOKUP(Calculator!$F$2,Tables!$R$2:$R$21,Tables!$T$2:$T$21)+B146)</f>
        <v>4</v>
      </c>
      <c r="H147" s="2" t="s">
        <v>191</v>
      </c>
      <c r="I147" s="24" t="e">
        <f>IF(N147=0,1,N147)</f>
        <v>#N/A</v>
      </c>
      <c r="J147" s="25" t="s">
        <v>363</v>
      </c>
      <c r="K147" s="7"/>
      <c r="M147" s="57" t="s">
        <v>141</v>
      </c>
      <c r="N147" s="58" t="e">
        <f>IF(Calculator!$F$3&gt;0,LOOKUP(Calculator!$F$3,Tables!$R$2:$R$21,Tables!$T$2:$T$21)+I146,LOOKUP(Calculator!$F$2,Tables!$R$2:$R$21,Tables!$T$2:$T$21)+I146)</f>
        <v>#N/A</v>
      </c>
    </row>
    <row r="148" spans="1:14">
      <c r="A148" s="2" t="s">
        <v>210</v>
      </c>
      <c r="B148" s="26" t="str">
        <f>B135</f>
        <v>None</v>
      </c>
      <c r="C148" s="25" t="s">
        <v>240</v>
      </c>
      <c r="D148" s="7"/>
      <c r="H148" s="2" t="s">
        <v>210</v>
      </c>
      <c r="I148" s="26" t="str">
        <f>I135</f>
        <v>Full</v>
      </c>
      <c r="J148" s="25" t="s">
        <v>240</v>
      </c>
    </row>
    <row r="149" spans="1:14" ht="12" customHeight="1">
      <c r="B149" s="27"/>
      <c r="C149" s="25"/>
      <c r="D149" s="7"/>
      <c r="I149" s="27"/>
      <c r="J149" s="25"/>
    </row>
    <row r="150" spans="1:14" ht="144" customHeight="1">
      <c r="A150" s="116" t="s">
        <v>462</v>
      </c>
      <c r="B150" s="116"/>
      <c r="C150" s="116"/>
      <c r="D150" s="116"/>
      <c r="E150" s="120"/>
      <c r="H150" s="119" t="s">
        <v>111</v>
      </c>
      <c r="I150" s="116"/>
      <c r="J150" s="116"/>
      <c r="K150" s="116"/>
      <c r="L150" s="120"/>
    </row>
    <row r="151" spans="1:14">
      <c r="A151" s="1" t="s">
        <v>382</v>
      </c>
      <c r="B151" s="5" t="s">
        <v>400</v>
      </c>
      <c r="C151" s="8" t="s">
        <v>356</v>
      </c>
      <c r="D151" s="5" t="s">
        <v>299</v>
      </c>
      <c r="H151" s="1" t="s">
        <v>382</v>
      </c>
      <c r="I151" s="5" t="s">
        <v>401</v>
      </c>
      <c r="J151" s="8" t="s">
        <v>356</v>
      </c>
      <c r="K151" s="5" t="s">
        <v>299</v>
      </c>
    </row>
    <row r="152" spans="1:14" ht="12" customHeight="1">
      <c r="B152" s="7"/>
      <c r="C152" s="7"/>
      <c r="D152" s="7"/>
      <c r="I152" s="7"/>
      <c r="J152" s="7"/>
      <c r="K152" s="7"/>
    </row>
    <row r="153" spans="1:14" ht="13" thickBot="1">
      <c r="A153" s="1" t="s">
        <v>358</v>
      </c>
      <c r="B153" s="23" t="s">
        <v>359</v>
      </c>
      <c r="C153" s="23" t="s">
        <v>205</v>
      </c>
      <c r="D153" s="23" t="s">
        <v>316</v>
      </c>
      <c r="F153" s="4" t="s">
        <v>317</v>
      </c>
      <c r="H153" s="1" t="s">
        <v>358</v>
      </c>
      <c r="I153" s="23" t="s">
        <v>359</v>
      </c>
      <c r="J153" s="23" t="s">
        <v>205</v>
      </c>
      <c r="K153" s="23" t="s">
        <v>316</v>
      </c>
      <c r="M153" s="4" t="s">
        <v>317</v>
      </c>
    </row>
    <row r="154" spans="1:14">
      <c r="A154" s="10" t="s">
        <v>357</v>
      </c>
      <c r="B154" s="11" t="s">
        <v>206</v>
      </c>
      <c r="C154" s="11" t="s">
        <v>295</v>
      </c>
      <c r="D154" s="12">
        <f>IF(B154=0,0,LOOKUP(B154,Tables!A$2:A$4,Tables!B$2:B$4))</f>
        <v>0</v>
      </c>
      <c r="F154" s="5" t="s">
        <v>180</v>
      </c>
      <c r="H154" s="10" t="s">
        <v>357</v>
      </c>
      <c r="I154" s="11" t="s">
        <v>206</v>
      </c>
      <c r="J154" s="11" t="s">
        <v>295</v>
      </c>
      <c r="K154" s="12" t="e">
        <f>IF(I154=0,0,LOOKUP(I154,Tables!H$2:H$4,Tables!I$2:I$4))</f>
        <v>#N/A</v>
      </c>
      <c r="M154" s="5" t="s">
        <v>180</v>
      </c>
    </row>
    <row r="155" spans="1:14">
      <c r="A155" s="13" t="s">
        <v>294</v>
      </c>
      <c r="B155" s="14">
        <v>0</v>
      </c>
      <c r="C155" s="14" t="s">
        <v>212</v>
      </c>
      <c r="D155" s="15">
        <f>IF(B155=0,0,-1)</f>
        <v>0</v>
      </c>
      <c r="F155" s="5" t="s">
        <v>298</v>
      </c>
      <c r="H155" s="13" t="s">
        <v>294</v>
      </c>
      <c r="I155" s="14">
        <v>0</v>
      </c>
      <c r="J155" s="14" t="s">
        <v>212</v>
      </c>
      <c r="K155" s="15">
        <f>IF(I155=0,0,-1)</f>
        <v>0</v>
      </c>
      <c r="M155" s="5" t="s">
        <v>298</v>
      </c>
    </row>
    <row r="156" spans="1:14">
      <c r="A156" s="16" t="s">
        <v>296</v>
      </c>
      <c r="B156" s="17">
        <v>0</v>
      </c>
      <c r="C156" s="17" t="s">
        <v>295</v>
      </c>
      <c r="D156" s="18">
        <f>IF(B156=0,0,-1)</f>
        <v>0</v>
      </c>
      <c r="F156" s="5" t="s">
        <v>286</v>
      </c>
      <c r="H156" s="16" t="s">
        <v>296</v>
      </c>
      <c r="I156" s="17">
        <v>0</v>
      </c>
      <c r="J156" s="17" t="s">
        <v>295</v>
      </c>
      <c r="K156" s="18">
        <f>IF(I156=0,0,-1)</f>
        <v>0</v>
      </c>
      <c r="M156" s="5" t="s">
        <v>286</v>
      </c>
    </row>
    <row r="157" spans="1:14">
      <c r="A157" s="13" t="s">
        <v>297</v>
      </c>
      <c r="B157" s="14">
        <v>0</v>
      </c>
      <c r="C157" s="14" t="s">
        <v>295</v>
      </c>
      <c r="D157" s="15">
        <f>IF(B157=0,0,-1)</f>
        <v>0</v>
      </c>
      <c r="F157" s="5" t="s">
        <v>299</v>
      </c>
      <c r="H157" s="13" t="s">
        <v>297</v>
      </c>
      <c r="I157" s="14">
        <v>0</v>
      </c>
      <c r="J157" s="14" t="s">
        <v>295</v>
      </c>
      <c r="K157" s="15">
        <f>IF(I157=0,0,-1)</f>
        <v>0</v>
      </c>
      <c r="M157" s="5" t="s">
        <v>299</v>
      </c>
    </row>
    <row r="158" spans="1:14">
      <c r="A158" s="16" t="s">
        <v>219</v>
      </c>
      <c r="B158" s="17">
        <v>1</v>
      </c>
      <c r="C158" s="17" t="s">
        <v>295</v>
      </c>
      <c r="D158" s="18">
        <f>IF(B158=0,0,LOOKUP(B158,Tables!$C$2:$C$21,Tables!$D$2:$D$21))</f>
        <v>1</v>
      </c>
      <c r="F158" s="5" t="s">
        <v>300</v>
      </c>
      <c r="H158" s="16" t="s">
        <v>219</v>
      </c>
      <c r="I158" s="17">
        <v>1</v>
      </c>
      <c r="J158" s="17" t="s">
        <v>295</v>
      </c>
      <c r="K158" s="18">
        <f>IF(I158=0,0,LOOKUP(I158,Tables!$C$2:$C$21,Tables!$D$2:$D$21))</f>
        <v>1</v>
      </c>
      <c r="M158" s="5" t="s">
        <v>300</v>
      </c>
    </row>
    <row r="159" spans="1:14">
      <c r="A159" s="13" t="s">
        <v>266</v>
      </c>
      <c r="B159" s="14">
        <v>0</v>
      </c>
      <c r="C159" s="14" t="str">
        <f>IF(B159=0,"-",IF(B159=1,"Meter Radius","Meters Radius"))</f>
        <v>-</v>
      </c>
      <c r="D159" s="15">
        <f>IF(B159=0,0,IF(B158=0,LOOKUP(B159,Tables!E$2:E$21,Tables!F$2:F$21),"Cannot have both"))</f>
        <v>0</v>
      </c>
      <c r="F159" s="5" t="s">
        <v>177</v>
      </c>
      <c r="H159" s="13" t="s">
        <v>266</v>
      </c>
      <c r="I159" s="14">
        <v>0</v>
      </c>
      <c r="J159" s="14" t="str">
        <f>IF(I159=0,"-",IF(I159=1,"Meter Radius","Meters Radius"))</f>
        <v>-</v>
      </c>
      <c r="K159" s="15">
        <f>IF(I159=0,0,IF(I158=0,LOOKUP(I159,Tables!L$2:L$21,Tables!M$2:M$21),"Cannot have both"))</f>
        <v>0</v>
      </c>
      <c r="M159" s="5" t="s">
        <v>177</v>
      </c>
    </row>
    <row r="160" spans="1:14">
      <c r="A160" s="16" t="s">
        <v>269</v>
      </c>
      <c r="B160" s="17" t="s">
        <v>271</v>
      </c>
      <c r="C160" s="17" t="s">
        <v>295</v>
      </c>
      <c r="D160" s="18">
        <f>IF(B160="Full",0,IF(B160="Partial",2,IF(B160="None",5,"ERROR!")))</f>
        <v>0</v>
      </c>
      <c r="F160" s="5" t="s">
        <v>328</v>
      </c>
      <c r="H160" s="16" t="s">
        <v>269</v>
      </c>
      <c r="I160" s="17" t="s">
        <v>273</v>
      </c>
      <c r="J160" s="17" t="s">
        <v>295</v>
      </c>
      <c r="K160" s="18">
        <f>IF(I160="Full",0,IF(I160="Partial",2,IF(I160="None",5,"ERROR!")))</f>
        <v>5</v>
      </c>
      <c r="M160" s="5" t="s">
        <v>329</v>
      </c>
    </row>
    <row r="161" spans="1:14">
      <c r="A161" s="13" t="s">
        <v>267</v>
      </c>
      <c r="B161" s="14" t="s">
        <v>282</v>
      </c>
      <c r="C161" s="14" t="str">
        <f>IF(B161=0,"-",IF(B161="Touch","-",IF(B161=1,"Meter","Meters")))</f>
        <v>-</v>
      </c>
      <c r="D161" s="15">
        <f>IF(B161="Touch",1,IF(B161="Self",1,LOOKUP(B161,Tables!$G$2:$G$21,Tables!$H$2:$H$21)))</f>
        <v>1</v>
      </c>
      <c r="F161" s="5" t="s">
        <v>163</v>
      </c>
      <c r="H161" s="13" t="s">
        <v>267</v>
      </c>
      <c r="I161" s="14" t="s">
        <v>282</v>
      </c>
      <c r="J161" s="14" t="str">
        <f>IF(I161=0,"-",IF(I161="Touch","-",IF(I161=1,"Meter","Meters")))</f>
        <v>-</v>
      </c>
      <c r="K161" s="15">
        <f>IF(I161="Touch",1,IF(I161="Self",1,LOOKUP(I161,Tables!$G$2:$G$21,Tables!$H$2:$H$21)))</f>
        <v>1</v>
      </c>
      <c r="M161" s="5" t="s">
        <v>163</v>
      </c>
    </row>
    <row r="162" spans="1:14">
      <c r="A162" s="16" t="s">
        <v>268</v>
      </c>
      <c r="B162" s="17" t="s">
        <v>280</v>
      </c>
      <c r="C162" s="17" t="s">
        <v>212</v>
      </c>
      <c r="D162" s="19">
        <f>IF(B162="Instantaneous",1,IF(B162="Permanent",14,IF(C162="Round",LOOKUP(B162,Tables!$J$2:$J$10,Tables!$K$2:$K$10),IF(C162="Minute",LOOKUP(B162,Tables!$J$11:$J$15,Tables!K$11:K$15),IF(C162="Hour",7,LOOKUP(C162,Tables!$I$16:$I$20,Tables!$K$16:$K$20))))))</f>
        <v>14</v>
      </c>
      <c r="H162" s="16" t="s">
        <v>268</v>
      </c>
      <c r="I162" s="17">
        <v>1</v>
      </c>
      <c r="J162" s="17" t="s">
        <v>242</v>
      </c>
      <c r="K162" s="19">
        <f>IF(I162="Instantaneous",1,IF(I162="Permanent",14,IF(J162="Round",LOOKUP(I162,Tables!$J$2:$J$10,Tables!$K$2:$K$10),IF(J162="Minute",LOOKUP(I162,Tables!$J$11:$J$15,Tables!R$11:R$15),IF(J162="Hour",7,LOOKUP(J162,Tables!$I$16:$I$20,Tables!$K$16:$K$20))))))</f>
        <v>7</v>
      </c>
    </row>
    <row r="163" spans="1:14">
      <c r="A163" s="13" t="s">
        <v>250</v>
      </c>
      <c r="B163" s="14" t="str">
        <f>D151</f>
        <v>Healing</v>
      </c>
      <c r="C163" s="14" t="s">
        <v>295</v>
      </c>
      <c r="D163" s="15">
        <f>LOOKUP(B163,Tables!$N$2:$N$9,Tables!$O$2:$O$9)</f>
        <v>2</v>
      </c>
      <c r="F163" s="4" t="s">
        <v>287</v>
      </c>
      <c r="H163" s="13" t="s">
        <v>250</v>
      </c>
      <c r="I163" s="14" t="str">
        <f>K151</f>
        <v>Healing</v>
      </c>
      <c r="J163" s="14" t="s">
        <v>295</v>
      </c>
      <c r="K163" s="15">
        <f>LOOKUP(I163,Tables!$N$2:$N$9,Tables!$O$2:$O$9)</f>
        <v>2</v>
      </c>
      <c r="M163" s="4" t="s">
        <v>287</v>
      </c>
    </row>
    <row r="164" spans="1:14">
      <c r="A164" s="16" t="s">
        <v>202</v>
      </c>
      <c r="B164" s="17" t="s">
        <v>407</v>
      </c>
      <c r="C164" s="17" t="s">
        <v>295</v>
      </c>
      <c r="D164" s="18">
        <f>LOOKUP(B164,Tables!$P$2:$P$5,Tables!$Q$2:$Q$5)</f>
        <v>-4</v>
      </c>
      <c r="F164" s="6" t="s">
        <v>407</v>
      </c>
      <c r="H164" s="16" t="s">
        <v>202</v>
      </c>
      <c r="I164" s="17" t="s">
        <v>407</v>
      </c>
      <c r="J164" s="17" t="s">
        <v>295</v>
      </c>
      <c r="K164" s="18">
        <f>LOOKUP(I164,Tables!$P$2:$P$5,Tables!$Q$2:$Q$5)</f>
        <v>-4</v>
      </c>
      <c r="M164" s="6" t="s">
        <v>407</v>
      </c>
    </row>
    <row r="165" spans="1:14" ht="13" thickBot="1">
      <c r="A165" s="20" t="s">
        <v>251</v>
      </c>
      <c r="B165" s="21">
        <v>7</v>
      </c>
      <c r="C165" s="21">
        <f>IF(SUM(B155:B157)&gt;0,"+"&amp;SUM(B155:B157),0)</f>
        <v>0</v>
      </c>
      <c r="D165" s="22">
        <f>B165</f>
        <v>7</v>
      </c>
      <c r="F165" s="6" t="s">
        <v>338</v>
      </c>
      <c r="H165" s="20" t="s">
        <v>251</v>
      </c>
      <c r="I165" s="21">
        <v>8</v>
      </c>
      <c r="J165" s="21">
        <f>IF(SUM(I155:I157)&gt;0,"+"&amp;SUM(I155:I157),0)</f>
        <v>0</v>
      </c>
      <c r="K165" s="22">
        <f>I165</f>
        <v>8</v>
      </c>
      <c r="M165" s="6" t="s">
        <v>338</v>
      </c>
    </row>
    <row r="166" spans="1:14">
      <c r="A166" s="1" t="s">
        <v>222</v>
      </c>
      <c r="B166" s="23"/>
      <c r="C166" s="23"/>
      <c r="D166" s="23">
        <f>IF(SUM(D154:D165)&lt;1,1,(SUM(D154:D165)))</f>
        <v>21</v>
      </c>
      <c r="F166" s="6" t="s">
        <v>166</v>
      </c>
      <c r="H166" s="1" t="s">
        <v>222</v>
      </c>
      <c r="I166" s="23"/>
      <c r="J166" s="23"/>
      <c r="K166" s="23" t="e">
        <f>IF(SUM(K154:K165)&lt;1,1,(SUM(K154:K165)))</f>
        <v>#N/A</v>
      </c>
      <c r="M166" s="6" t="s">
        <v>166</v>
      </c>
    </row>
    <row r="167" spans="1:14" ht="12" customHeight="1">
      <c r="B167" s="7"/>
      <c r="C167" s="7"/>
      <c r="D167" s="7"/>
      <c r="F167" s="5" t="s">
        <v>336</v>
      </c>
      <c r="I167" s="7"/>
      <c r="J167" s="7"/>
      <c r="K167" s="7"/>
      <c r="M167" s="5" t="s">
        <v>336</v>
      </c>
    </row>
    <row r="168" spans="1:14">
      <c r="A168" s="2" t="s">
        <v>221</v>
      </c>
      <c r="B168" s="24" t="str">
        <f>B165+C165&amp;"d6"</f>
        <v>7d6</v>
      </c>
      <c r="C168" s="25" t="s">
        <v>223</v>
      </c>
      <c r="D168" s="7"/>
      <c r="H168" s="2" t="s">
        <v>221</v>
      </c>
      <c r="I168" s="24" t="str">
        <f>I165+J165&amp;"d6"</f>
        <v>8d6</v>
      </c>
      <c r="J168" s="25" t="s">
        <v>223</v>
      </c>
      <c r="K168" s="7"/>
    </row>
    <row r="169" spans="1:14">
      <c r="A169" s="2" t="s">
        <v>332</v>
      </c>
      <c r="B169" s="24">
        <f t="shared" ref="B169:B170" si="12">IF(G169=0,1,G169)</f>
        <v>21</v>
      </c>
      <c r="C169" s="25" t="s">
        <v>204</v>
      </c>
      <c r="D169" s="7"/>
      <c r="F169" s="57" t="s">
        <v>187</v>
      </c>
      <c r="G169" s="58">
        <f>IF(Calculator!$F$3&gt;0,LOOKUP(Calculator!$F$3,Tables!$R$2:R$21,Tables!$U$2:$U$21)+D166,LOOKUP(Calculator!$F$2,Tables!$R$2:$R$21,Tables!$U$2:$U$21)+D166)</f>
        <v>21</v>
      </c>
      <c r="H169" s="2" t="s">
        <v>332</v>
      </c>
      <c r="I169" s="24" t="e">
        <f t="shared" ref="I169:I170" si="13">IF(N169=0,1,N169)</f>
        <v>#N/A</v>
      </c>
      <c r="J169" s="25" t="s">
        <v>204</v>
      </c>
      <c r="K169" s="7"/>
      <c r="M169" s="57" t="s">
        <v>187</v>
      </c>
      <c r="N169" s="58" t="e">
        <f>IF(Calculator!$F$3&gt;0,LOOKUP(Calculator!$F$3,Tables!$R$2:Y$21,Tables!$U$2:$U$21)+K166,LOOKUP(Calculator!$F$2,Tables!$R$2:$R$21,Tables!$U$2:$U$21)+K166)</f>
        <v>#N/A</v>
      </c>
    </row>
    <row r="170" spans="1:14">
      <c r="A170" s="2" t="s">
        <v>188</v>
      </c>
      <c r="B170" s="24">
        <f t="shared" si="12"/>
        <v>21</v>
      </c>
      <c r="C170" s="25" t="s">
        <v>365</v>
      </c>
      <c r="D170" s="7"/>
      <c r="E170" s="7"/>
      <c r="F170" s="57" t="s">
        <v>189</v>
      </c>
      <c r="G170" s="58">
        <f>IF(Calculator!$F$3&gt;0,LOOKUP(Calculator!$F$3,Tables!$R$2:R$21,Tables!$S$2:$S$21)+D166,LOOKUP(Calculator!$F$2,Tables!$R$2:$R$21,Tables!$S$2:$S$21)+D166)</f>
        <v>21</v>
      </c>
      <c r="H170" s="2" t="s">
        <v>188</v>
      </c>
      <c r="I170" s="24" t="e">
        <f t="shared" si="13"/>
        <v>#N/A</v>
      </c>
      <c r="J170" s="25" t="s">
        <v>365</v>
      </c>
      <c r="K170" s="7"/>
      <c r="L170" s="7"/>
      <c r="M170" s="57" t="s">
        <v>189</v>
      </c>
      <c r="N170" s="58" t="e">
        <f>IF(Calculator!$F$3&gt;0,LOOKUP(Calculator!$F$3,Tables!$R$2:Y$21,Tables!$S$2:$S$21)+K166,LOOKUP(Calculator!$F$2,Tables!$R$2:$R$21,Tables!$S$2:$S$21)+K166)</f>
        <v>#N/A</v>
      </c>
    </row>
    <row r="171" spans="1:14">
      <c r="A171" s="2" t="s">
        <v>261</v>
      </c>
      <c r="B171" s="26">
        <f>ROUND(D166/5,0)</f>
        <v>4</v>
      </c>
      <c r="C171" s="25" t="s">
        <v>190</v>
      </c>
      <c r="D171" s="7"/>
      <c r="E171" s="7"/>
      <c r="G171" s="7"/>
      <c r="H171" s="2" t="s">
        <v>261</v>
      </c>
      <c r="I171" s="26" t="e">
        <f>ROUND(K166/5,0)</f>
        <v>#N/A</v>
      </c>
      <c r="J171" s="25" t="s">
        <v>190</v>
      </c>
      <c r="K171" s="7"/>
      <c r="L171" s="7"/>
      <c r="N171" s="7"/>
    </row>
    <row r="172" spans="1:14">
      <c r="A172" s="2" t="s">
        <v>191</v>
      </c>
      <c r="B172" s="24">
        <f>IF(G172=0,1,G172)</f>
        <v>4</v>
      </c>
      <c r="C172" s="25" t="s">
        <v>363</v>
      </c>
      <c r="D172" s="7"/>
      <c r="F172" s="57" t="s">
        <v>141</v>
      </c>
      <c r="G172" s="58">
        <f>IF(Calculator!$F$3&gt;0,LOOKUP(Calculator!$F$3,Tables!$R$2:$R$21,Tables!$T$2:$T$21)+B171,LOOKUP(Calculator!$F$2,Tables!$R$2:$R$21,Tables!$T$2:$T$21)+B171)</f>
        <v>4</v>
      </c>
      <c r="H172" s="2" t="s">
        <v>191</v>
      </c>
      <c r="I172" s="24" t="e">
        <f>IF(N172=0,1,N172)</f>
        <v>#N/A</v>
      </c>
      <c r="J172" s="25" t="s">
        <v>112</v>
      </c>
      <c r="K172" s="7"/>
      <c r="M172" s="57" t="s">
        <v>113</v>
      </c>
      <c r="N172" s="58" t="e">
        <f>IF(Calculator!$F$3&gt;0,LOOKUP(Calculator!$F$3,Tables!$R$2:$R$21,Tables!$T$2:$T$21)+I171,LOOKUP(Calculator!$F$2,Tables!$R$2:$R$21,Tables!$T$2:$T$21)+I171)</f>
        <v>#N/A</v>
      </c>
    </row>
    <row r="173" spans="1:14" ht="12" customHeight="1">
      <c r="A173" s="2" t="s">
        <v>210</v>
      </c>
      <c r="B173" s="26" t="str">
        <f>B160</f>
        <v>Full</v>
      </c>
      <c r="C173" s="25" t="s">
        <v>240</v>
      </c>
      <c r="H173" s="2" t="s">
        <v>210</v>
      </c>
      <c r="I173" s="26" t="str">
        <f>I160</f>
        <v>None</v>
      </c>
      <c r="J173" s="25" t="s">
        <v>240</v>
      </c>
      <c r="K173" s="7"/>
    </row>
    <row r="174" spans="1:14" ht="12" customHeight="1">
      <c r="B174" s="27"/>
      <c r="C174" s="25"/>
      <c r="I174" s="27"/>
      <c r="J174" s="25"/>
      <c r="K174" s="7"/>
    </row>
    <row r="175" spans="1:14" ht="144" customHeight="1">
      <c r="A175" s="119" t="s">
        <v>19</v>
      </c>
      <c r="B175" s="116"/>
      <c r="C175" s="116"/>
      <c r="D175" s="116"/>
      <c r="E175" s="120"/>
      <c r="H175" s="116" t="s">
        <v>330</v>
      </c>
      <c r="I175" s="116"/>
      <c r="J175" s="116"/>
      <c r="K175" s="116"/>
      <c r="L175" s="120"/>
    </row>
    <row r="176" spans="1:14">
      <c r="A176" s="1" t="s">
        <v>382</v>
      </c>
      <c r="B176" s="7"/>
      <c r="C176" s="8" t="s">
        <v>356</v>
      </c>
      <c r="D176" s="5" t="s">
        <v>299</v>
      </c>
    </row>
    <row r="177" spans="1:6">
      <c r="B177" s="7"/>
      <c r="C177" s="7"/>
      <c r="D177" s="7"/>
    </row>
    <row r="178" spans="1:6" ht="13" thickBot="1">
      <c r="A178" s="1" t="s">
        <v>358</v>
      </c>
      <c r="B178" s="23" t="s">
        <v>359</v>
      </c>
      <c r="C178" s="23" t="s">
        <v>205</v>
      </c>
      <c r="D178" s="23" t="s">
        <v>316</v>
      </c>
      <c r="F178" s="4" t="s">
        <v>317</v>
      </c>
    </row>
    <row r="179" spans="1:6">
      <c r="A179" s="10" t="s">
        <v>357</v>
      </c>
      <c r="B179" s="11" t="s">
        <v>230</v>
      </c>
      <c r="C179" s="11" t="s">
        <v>295</v>
      </c>
      <c r="D179" s="12">
        <f>IF(B179=0,0,LOOKUP(B179,Tables!A$2:A$4,Tables!B$2:B$4))</f>
        <v>0</v>
      </c>
      <c r="F179" s="5" t="s">
        <v>180</v>
      </c>
    </row>
    <row r="180" spans="1:6">
      <c r="A180" s="13" t="s">
        <v>294</v>
      </c>
      <c r="B180" s="14">
        <v>1</v>
      </c>
      <c r="C180" s="14" t="s">
        <v>212</v>
      </c>
      <c r="D180" s="15">
        <f>IF(B180=0,0,-1)</f>
        <v>-1</v>
      </c>
      <c r="F180" s="5" t="s">
        <v>298</v>
      </c>
    </row>
    <row r="181" spans="1:6">
      <c r="A181" s="16" t="s">
        <v>296</v>
      </c>
      <c r="B181" s="17">
        <v>1</v>
      </c>
      <c r="C181" s="17" t="s">
        <v>295</v>
      </c>
      <c r="D181" s="18">
        <f>IF(B181=0,0,-1)</f>
        <v>-1</v>
      </c>
      <c r="F181" s="5" t="s">
        <v>286</v>
      </c>
    </row>
    <row r="182" spans="1:6">
      <c r="A182" s="13" t="s">
        <v>297</v>
      </c>
      <c r="B182" s="14">
        <v>1</v>
      </c>
      <c r="C182" s="14" t="s">
        <v>295</v>
      </c>
      <c r="D182" s="15">
        <f>IF(B182=0,0,-1)</f>
        <v>-1</v>
      </c>
      <c r="F182" s="5" t="s">
        <v>299</v>
      </c>
    </row>
    <row r="183" spans="1:6">
      <c r="A183" s="16" t="s">
        <v>219</v>
      </c>
      <c r="B183" s="17">
        <v>1</v>
      </c>
      <c r="C183" s="17" t="s">
        <v>295</v>
      </c>
      <c r="D183" s="18">
        <f>IF(B183=0,0,LOOKUP(B183,Tables!$C$2:$C$21,Tables!$D$2:$D$21))</f>
        <v>1</v>
      </c>
      <c r="F183" s="5" t="s">
        <v>300</v>
      </c>
    </row>
    <row r="184" spans="1:6">
      <c r="A184" s="13" t="s">
        <v>266</v>
      </c>
      <c r="B184" s="14">
        <v>0</v>
      </c>
      <c r="C184" s="14" t="str">
        <f>IF(B184=0,"-",IF(B184=1,"Meter Radius","Meters Radius"))</f>
        <v>-</v>
      </c>
      <c r="D184" s="15">
        <f>IF(B184=0,0,IF(B183=0,LOOKUP(B184,Tables!E$2:E$21,Tables!F$2:F$21),"Cannot have both"))</f>
        <v>0</v>
      </c>
      <c r="F184" s="5" t="s">
        <v>177</v>
      </c>
    </row>
    <row r="185" spans="1:6">
      <c r="A185" s="16" t="s">
        <v>269</v>
      </c>
      <c r="B185" s="17" t="s">
        <v>381</v>
      </c>
      <c r="C185" s="17" t="s">
        <v>295</v>
      </c>
      <c r="D185" s="18">
        <f>IF(B185="Full",0,IF(B185="Partial",2,IF(B185="None",5,"ERROR!")))</f>
        <v>0</v>
      </c>
      <c r="F185" s="5" t="s">
        <v>149</v>
      </c>
    </row>
    <row r="186" spans="1:6">
      <c r="A186" s="13" t="s">
        <v>267</v>
      </c>
      <c r="B186" s="14" t="s">
        <v>233</v>
      </c>
      <c r="C186" s="14" t="str">
        <f>IF(B186=0,"-",IF(B186="Touch","-",IF(B186=1,"Meter","Meters")))</f>
        <v>-</v>
      </c>
      <c r="D186" s="15">
        <f>IF(B186="Touch",1,IF(B186="Self",1,LOOKUP(B186,Tables!$G$2:$G$21,Tables!$H$2:$H$21)))</f>
        <v>1</v>
      </c>
      <c r="F186" s="5" t="s">
        <v>321</v>
      </c>
    </row>
    <row r="187" spans="1:6">
      <c r="A187" s="16" t="s">
        <v>268</v>
      </c>
      <c r="B187" s="17">
        <v>10</v>
      </c>
      <c r="C187" s="17" t="s">
        <v>323</v>
      </c>
      <c r="D187" s="19">
        <f>IF(B187="Instantaneous",1,IF(B187="Permanent",14,IF(C187="Round",LOOKUP(B187,Tables!$J$2:$J$10,Tables!$K$2:$K$10),IF(C187="Minute",LOOKUP(B187,Tables!$J$11:$J$15,Tables!K$11:K$15),IF(C187="Hour",7,LOOKUP(C187,Tables!$I$16:$I$20,Tables!$K$16:$K$20))))))</f>
        <v>4</v>
      </c>
    </row>
    <row r="188" spans="1:6">
      <c r="A188" s="13" t="s">
        <v>250</v>
      </c>
      <c r="B188" s="14" t="str">
        <f>D176</f>
        <v>Healing</v>
      </c>
      <c r="C188" s="14" t="s">
        <v>295</v>
      </c>
      <c r="D188" s="15">
        <f>LOOKUP(B188,Tables!$N$2:$N$9,Tables!$O$2:$O$9)</f>
        <v>2</v>
      </c>
      <c r="F188" s="4" t="s">
        <v>287</v>
      </c>
    </row>
    <row r="189" spans="1:6">
      <c r="A189" s="16" t="s">
        <v>202</v>
      </c>
      <c r="B189" s="17" t="s">
        <v>407</v>
      </c>
      <c r="C189" s="17" t="s">
        <v>295</v>
      </c>
      <c r="D189" s="18">
        <f>LOOKUP(B189,Tables!$P$2:$P$5,Tables!$Q$2:$Q$5)</f>
        <v>-4</v>
      </c>
      <c r="F189" s="6" t="s">
        <v>407</v>
      </c>
    </row>
    <row r="190" spans="1:6" ht="13" thickBot="1">
      <c r="A190" s="20" t="s">
        <v>251</v>
      </c>
      <c r="B190" s="21">
        <v>6</v>
      </c>
      <c r="C190" s="21" t="str">
        <f>IF(SUM(B180:B182)&gt;0,"+"&amp;SUM(B180:B182),0)</f>
        <v>+3</v>
      </c>
      <c r="D190" s="22">
        <f>B190</f>
        <v>6</v>
      </c>
      <c r="F190" s="6" t="s">
        <v>338</v>
      </c>
    </row>
    <row r="191" spans="1:6">
      <c r="A191" s="1" t="s">
        <v>222</v>
      </c>
      <c r="B191" s="23"/>
      <c r="C191" s="23"/>
      <c r="D191" s="23">
        <f>IF(SUM(D179:D190)&lt;1,1,(SUM(D179:D190)))</f>
        <v>7</v>
      </c>
      <c r="F191" s="6" t="s">
        <v>166</v>
      </c>
    </row>
    <row r="192" spans="1:6">
      <c r="B192" s="7"/>
      <c r="C192" s="7"/>
      <c r="D192" s="7"/>
      <c r="F192" s="5" t="s">
        <v>336</v>
      </c>
    </row>
    <row r="193" spans="1:7">
      <c r="A193" s="2" t="s">
        <v>221</v>
      </c>
      <c r="B193" s="24" t="str">
        <f>B190+C190&amp;"d6"</f>
        <v>9d6</v>
      </c>
      <c r="C193" s="25" t="s">
        <v>223</v>
      </c>
      <c r="D193" s="7"/>
    </row>
    <row r="194" spans="1:7">
      <c r="A194" s="2" t="s">
        <v>332</v>
      </c>
      <c r="B194" s="24">
        <f t="shared" ref="B194:B195" si="14">IF(G194=0,1,G194)</f>
        <v>7</v>
      </c>
      <c r="C194" s="25" t="s">
        <v>204</v>
      </c>
      <c r="D194" s="7"/>
      <c r="F194" s="57" t="s">
        <v>187</v>
      </c>
      <c r="G194" s="58">
        <f>IF(Calculator!$F$3&gt;0,LOOKUP(Calculator!$F$3,Tables!$R$2:R$21,Tables!$U$2:$U$21)+D191,LOOKUP(Calculator!$F$2,Tables!$R$2:$R$21,Tables!$U$2:$U$21)+D191)</f>
        <v>7</v>
      </c>
    </row>
    <row r="195" spans="1:7">
      <c r="A195" s="2" t="s">
        <v>188</v>
      </c>
      <c r="B195" s="24">
        <f t="shared" si="14"/>
        <v>7</v>
      </c>
      <c r="C195" s="25" t="s">
        <v>365</v>
      </c>
      <c r="D195" s="7"/>
      <c r="E195" s="7"/>
      <c r="F195" s="57" t="s">
        <v>189</v>
      </c>
      <c r="G195" s="58">
        <f>IF(Calculator!$F$3&gt;0,LOOKUP(Calculator!$F$3,Tables!$R$2:R$21,Tables!$S$2:$S$21)+D191,LOOKUP(Calculator!$F$2,Tables!$R$2:$R$21,Tables!$S$2:$S$21)+D191)</f>
        <v>7</v>
      </c>
    </row>
    <row r="196" spans="1:7">
      <c r="A196" s="2" t="s">
        <v>261</v>
      </c>
      <c r="B196" s="26">
        <f>ROUND(D191/5,0)</f>
        <v>1</v>
      </c>
      <c r="C196" s="25" t="s">
        <v>190</v>
      </c>
      <c r="D196" s="7"/>
      <c r="E196" s="7"/>
      <c r="G196" s="7"/>
    </row>
    <row r="197" spans="1:7">
      <c r="A197" s="2" t="s">
        <v>191</v>
      </c>
      <c r="B197" s="24">
        <f>IF(G197=0,1,G197)</f>
        <v>1</v>
      </c>
      <c r="C197" s="25" t="s">
        <v>138</v>
      </c>
      <c r="D197" s="7"/>
      <c r="F197" s="57" t="s">
        <v>139</v>
      </c>
      <c r="G197" s="58">
        <f>IF(Calculator!$F$3&gt;0,LOOKUP(Calculator!$F$3,Tables!$R$2:$R$21,Tables!$T$2:$T$21)+B196,LOOKUP(Calculator!$F$2,Tables!$R$2:$R$21,Tables!$T$2:$T$21)+B196)</f>
        <v>1</v>
      </c>
    </row>
    <row r="198" spans="1:7">
      <c r="A198" s="2" t="s">
        <v>210</v>
      </c>
      <c r="B198" s="26" t="str">
        <f>B185</f>
        <v>Full</v>
      </c>
      <c r="C198" s="25" t="s">
        <v>240</v>
      </c>
      <c r="D198" s="7"/>
    </row>
    <row r="199" spans="1:7">
      <c r="B199" s="27"/>
      <c r="C199" s="25"/>
      <c r="D199" s="7"/>
    </row>
    <row r="200" spans="1:7" ht="144" customHeight="1">
      <c r="A200" s="116"/>
      <c r="B200" s="116"/>
      <c r="C200" s="116"/>
      <c r="D200" s="116"/>
      <c r="E200" s="120"/>
    </row>
    <row r="201" spans="1:7">
      <c r="A201" s="1" t="s">
        <v>382</v>
      </c>
      <c r="B201" s="7"/>
      <c r="C201" s="8" t="s">
        <v>356</v>
      </c>
      <c r="D201" s="5" t="s">
        <v>299</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Healing</v>
      </c>
      <c r="C213" s="14" t="s">
        <v>295</v>
      </c>
      <c r="D213" s="15">
        <f>LOOKUP(B213,Tables!$N$2:$N$9,Tables!$O$2:$O$9)</f>
        <v>2</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15</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15">IF(G219=0,1,G219)</f>
        <v>15</v>
      </c>
      <c r="C219" s="25" t="s">
        <v>204</v>
      </c>
      <c r="D219" s="7"/>
      <c r="E219" s="7"/>
      <c r="F219" s="57" t="s">
        <v>187</v>
      </c>
      <c r="G219" s="58">
        <f>IF(Calculator!$F$3&gt;0,LOOKUP(Calculator!$F$3,Tables!$R$2:R$21,Tables!$U$2:$U$21)+D216,LOOKUP(Calculator!$F$2,Tables!$R$2:$R$21,Tables!$U$2:$U$21)+D216)</f>
        <v>15</v>
      </c>
    </row>
    <row r="220" spans="1:7">
      <c r="A220" s="2" t="s">
        <v>188</v>
      </c>
      <c r="B220" s="24">
        <f t="shared" si="15"/>
        <v>15</v>
      </c>
      <c r="C220" s="25" t="s">
        <v>365</v>
      </c>
      <c r="D220" s="7"/>
      <c r="E220" s="7"/>
      <c r="F220" s="57" t="s">
        <v>189</v>
      </c>
      <c r="G220" s="58">
        <f>IF(Calculator!$F$3&gt;0,LOOKUP(Calculator!$F$3,Tables!$R$2:R$21,Tables!$S$2:$S$21)+D216,LOOKUP(Calculator!$F$2,Tables!$R$2:$R$21,Tables!$S$2:$S$21)+D216)</f>
        <v>15</v>
      </c>
    </row>
    <row r="221" spans="1:7">
      <c r="A221" s="2" t="s">
        <v>261</v>
      </c>
      <c r="B221" s="26">
        <f>ROUND(D216/5,0)</f>
        <v>3</v>
      </c>
      <c r="C221" s="25" t="s">
        <v>190</v>
      </c>
      <c r="D221" s="7"/>
      <c r="E221" s="7"/>
      <c r="G221" s="7"/>
    </row>
    <row r="222" spans="1:7">
      <c r="A222" s="2" t="s">
        <v>191</v>
      </c>
      <c r="B222" s="24">
        <f>IF(G222=0,1,G222)</f>
        <v>3</v>
      </c>
      <c r="C222" s="25" t="s">
        <v>363</v>
      </c>
      <c r="D222" s="7"/>
      <c r="E222" s="7"/>
      <c r="F222" s="57" t="s">
        <v>141</v>
      </c>
      <c r="G222" s="58">
        <f>IF(Calculator!$F$3&gt;0,LOOKUP(Calculator!$F$3,Tables!$R$2:$R$21,Tables!$T$2:$T$21)+B221,LOOKUP(Calculator!$F$2,Tables!$R$2:$R$21,Tables!$T$2:$T$21)+B221)</f>
        <v>3</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299</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Healing</v>
      </c>
      <c r="C238" s="14" t="s">
        <v>295</v>
      </c>
      <c r="D238" s="15">
        <f>LOOKUP(B238,Tables!$N$2:$N$9,Tables!$O$2:$O$9)</f>
        <v>2</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9</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16">IF(G244=0,1,G244)</f>
        <v>9</v>
      </c>
      <c r="C244" s="25" t="s">
        <v>204</v>
      </c>
      <c r="D244" s="7"/>
      <c r="E244" s="7"/>
      <c r="F244" s="57" t="s">
        <v>187</v>
      </c>
      <c r="G244" s="58">
        <f>IF(Calculator!$F$3&gt;0,LOOKUP(Calculator!$F$3,Tables!$R$2:R$21,Tables!$U$2:$U$21)+D241,LOOKUP(Calculator!$F$2,Tables!$R$2:$R$21,Tables!$U$2:$U$21)+D241)</f>
        <v>9</v>
      </c>
    </row>
    <row r="245" spans="1:7">
      <c r="A245" s="2" t="s">
        <v>188</v>
      </c>
      <c r="B245" s="24">
        <f t="shared" si="16"/>
        <v>9</v>
      </c>
      <c r="C245" s="25" t="s">
        <v>365</v>
      </c>
      <c r="D245" s="7"/>
      <c r="E245" s="7"/>
      <c r="F245" s="57" t="s">
        <v>189</v>
      </c>
      <c r="G245" s="58">
        <f>IF(Calculator!$F$3&gt;0,LOOKUP(Calculator!$F$3,Tables!$R$2:R$21,Tables!$S$2:$S$21)+D241,LOOKUP(Calculator!$F$2,Tables!$R$2:$R$21,Tables!$S$2:$S$21)+D241)</f>
        <v>9</v>
      </c>
    </row>
    <row r="246" spans="1:7">
      <c r="A246" s="2" t="s">
        <v>261</v>
      </c>
      <c r="B246" s="26">
        <f>ROUND(D241/5,0)</f>
        <v>2</v>
      </c>
      <c r="C246" s="25" t="s">
        <v>190</v>
      </c>
      <c r="D246" s="7"/>
      <c r="E246" s="7"/>
      <c r="G246" s="7"/>
    </row>
    <row r="247" spans="1:7">
      <c r="A247" s="2" t="s">
        <v>191</v>
      </c>
      <c r="B247" s="24">
        <f>IF(G247=0,1,G247)</f>
        <v>2</v>
      </c>
      <c r="C247" s="25" t="s">
        <v>363</v>
      </c>
      <c r="D247" s="7"/>
      <c r="E247" s="7"/>
      <c r="F247" s="57" t="s">
        <v>141</v>
      </c>
      <c r="G247" s="58">
        <f>IF(Calculator!$F$3&gt;0,LOOKUP(Calculator!$F$3,Tables!$R$2:$R$21,Tables!$T$2:$T$21)+B246,LOOKUP(Calculator!$F$2,Tables!$R$2:$R$21,Tables!$T$2:$T$21)+B246)</f>
        <v>2</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299</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Healing</v>
      </c>
      <c r="C263" s="14" t="s">
        <v>295</v>
      </c>
      <c r="D263" s="15">
        <f>LOOKUP(B263,Tables!$N$2:$N$9,Tables!$O$2:$O$9)</f>
        <v>2</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16</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7">IF(G269=0,1,G269)</f>
        <v>16</v>
      </c>
      <c r="C269" s="25" t="s">
        <v>204</v>
      </c>
      <c r="D269" s="7"/>
      <c r="E269" s="7"/>
      <c r="F269" s="57" t="s">
        <v>187</v>
      </c>
      <c r="G269" s="58">
        <f>IF(Calculator!$F$3&gt;0,LOOKUP(Calculator!$F$3,Tables!$R$2:R$21,Tables!$U$2:$U$21)+D266,LOOKUP(Calculator!$F$2,Tables!$R$2:$R$21,Tables!$U$2:$U$21)+D266)</f>
        <v>16</v>
      </c>
    </row>
    <row r="270" spans="1:7">
      <c r="A270" s="2" t="s">
        <v>188</v>
      </c>
      <c r="B270" s="24">
        <f t="shared" si="17"/>
        <v>16</v>
      </c>
      <c r="C270" s="25" t="s">
        <v>365</v>
      </c>
      <c r="D270" s="7"/>
      <c r="E270" s="7"/>
      <c r="F270" s="57" t="s">
        <v>189</v>
      </c>
      <c r="G270" s="58">
        <f>IF(Calculator!$F$3&gt;0,LOOKUP(Calculator!$F$3,Tables!$R$2:R$21,Tables!$S$2:$S$21)+D266,LOOKUP(Calculator!$F$2,Tables!$R$2:$R$21,Tables!$S$2:$S$21)+D266)</f>
        <v>16</v>
      </c>
    </row>
    <row r="271" spans="1:7">
      <c r="A271" s="2" t="s">
        <v>261</v>
      </c>
      <c r="B271" s="26">
        <f>ROUND(D266/5,0)</f>
        <v>3</v>
      </c>
      <c r="C271" s="25" t="s">
        <v>190</v>
      </c>
      <c r="D271" s="7"/>
      <c r="E271" s="7"/>
      <c r="G271" s="7"/>
    </row>
    <row r="272" spans="1:7">
      <c r="A272" s="2" t="s">
        <v>191</v>
      </c>
      <c r="B272" s="24">
        <f>IF(G272=0,1,G272)</f>
        <v>3</v>
      </c>
      <c r="C272" s="25" t="s">
        <v>363</v>
      </c>
      <c r="D272" s="7"/>
      <c r="E272" s="7"/>
      <c r="F272" s="57" t="s">
        <v>141</v>
      </c>
      <c r="G272" s="58">
        <f>IF(Calculator!$F$3&gt;0,LOOKUP(Calculator!$F$3,Tables!$R$2:$R$21,Tables!$T$2:$T$21)+B271,LOOKUP(Calculator!$F$2,Tables!$R$2:$R$21,Tables!$T$2:$T$21)+B271)</f>
        <v>3</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299</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Healing</v>
      </c>
      <c r="C288" s="14" t="s">
        <v>295</v>
      </c>
      <c r="D288" s="15">
        <f>LOOKUP(B288,Tables!$N$2:$N$9,Tables!$O$2:$O$9)</f>
        <v>2</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13</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8">IF(G294=0,1,G294)</f>
        <v>13</v>
      </c>
      <c r="C294" s="25" t="s">
        <v>204</v>
      </c>
      <c r="D294" s="7"/>
      <c r="E294" s="7"/>
      <c r="F294" s="57" t="s">
        <v>187</v>
      </c>
      <c r="G294" s="58">
        <f>IF(Calculator!$F$3&gt;0,LOOKUP(Calculator!$F$3,Tables!$R$2:R$21,Tables!$U$2:$U$21)+D291,LOOKUP(Calculator!$F$2,Tables!$R$2:$R$21,Tables!$U$2:$U$21)+D291)</f>
        <v>13</v>
      </c>
    </row>
    <row r="295" spans="1:7">
      <c r="A295" s="2" t="s">
        <v>188</v>
      </c>
      <c r="B295" s="24">
        <f t="shared" si="18"/>
        <v>13</v>
      </c>
      <c r="C295" s="25" t="s">
        <v>365</v>
      </c>
      <c r="D295" s="7"/>
      <c r="E295" s="7"/>
      <c r="F295" s="57" t="s">
        <v>189</v>
      </c>
      <c r="G295" s="58">
        <f>IF(Calculator!$F$3&gt;0,LOOKUP(Calculator!$F$3,Tables!$R$2:R$21,Tables!$S$2:$S$21)+D291,LOOKUP(Calculator!$F$2,Tables!$R$2:$R$21,Tables!$S$2:$S$21)+D291)</f>
        <v>13</v>
      </c>
    </row>
    <row r="296" spans="1:7">
      <c r="A296" s="2" t="s">
        <v>261</v>
      </c>
      <c r="B296" s="26">
        <f>ROUND(D291/5,0)</f>
        <v>3</v>
      </c>
      <c r="C296" s="25" t="s">
        <v>190</v>
      </c>
      <c r="D296" s="7"/>
      <c r="E296" s="7"/>
      <c r="G296" s="7"/>
    </row>
    <row r="297" spans="1:7">
      <c r="A297" s="2" t="s">
        <v>191</v>
      </c>
      <c r="B297" s="24">
        <f>IF(G297=0,1,G297)</f>
        <v>3</v>
      </c>
      <c r="C297" s="25" t="s">
        <v>363</v>
      </c>
      <c r="D297" s="7"/>
      <c r="E297" s="7"/>
      <c r="F297" s="57" t="s">
        <v>141</v>
      </c>
      <c r="G297" s="58">
        <f>IF(Calculator!$F$3&gt;0,LOOKUP(Calculator!$F$3,Tables!$R$2:$R$21,Tables!$T$2:$T$21)+B296,LOOKUP(Calculator!$F$2,Tables!$R$2:$R$21,Tables!$T$2:$T$21)+B296)</f>
        <v>3</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299</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Healing</v>
      </c>
      <c r="C313" s="14" t="s">
        <v>295</v>
      </c>
      <c r="D313" s="15">
        <f>LOOKUP(B313,Tables!$N$2:$N$9,Tables!$O$2:$O$9)</f>
        <v>2</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13</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9">IF(G319=0,1,G319)</f>
        <v>13</v>
      </c>
      <c r="C319" s="25" t="s">
        <v>204</v>
      </c>
      <c r="D319" s="7"/>
      <c r="E319" s="7"/>
      <c r="F319" s="57" t="s">
        <v>187</v>
      </c>
      <c r="G319" s="58">
        <f>IF(Calculator!$F$3&gt;0,LOOKUP(Calculator!$F$3,Tables!$R$2:R$21,Tables!$U$2:$U$21)+D316,LOOKUP(Calculator!$F$2,Tables!$R$2:$R$21,Tables!$U$2:$U$21)+D316)</f>
        <v>13</v>
      </c>
    </row>
    <row r="320" spans="1:7">
      <c r="A320" s="2" t="s">
        <v>188</v>
      </c>
      <c r="B320" s="24">
        <f t="shared" si="19"/>
        <v>13</v>
      </c>
      <c r="C320" s="25" t="s">
        <v>365</v>
      </c>
      <c r="D320" s="7"/>
      <c r="E320" s="7"/>
      <c r="F320" s="57" t="s">
        <v>189</v>
      </c>
      <c r="G320" s="58">
        <f>IF(Calculator!$F$3&gt;0,LOOKUP(Calculator!$F$3,Tables!$R$2:R$21,Tables!$S$2:$S$21)+D316,LOOKUP(Calculator!$F$2,Tables!$R$2:$R$21,Tables!$S$2:$S$21)+D316)</f>
        <v>13</v>
      </c>
    </row>
    <row r="321" spans="1:7">
      <c r="A321" s="2" t="s">
        <v>261</v>
      </c>
      <c r="B321" s="26">
        <f>ROUND(D316/5,0)</f>
        <v>3</v>
      </c>
      <c r="C321" s="25" t="s">
        <v>190</v>
      </c>
      <c r="D321" s="7"/>
      <c r="E321" s="7"/>
      <c r="G321" s="7"/>
    </row>
    <row r="322" spans="1:7">
      <c r="A322" s="2" t="s">
        <v>191</v>
      </c>
      <c r="B322" s="24">
        <f>IF(G322=0,1,G322)</f>
        <v>3</v>
      </c>
      <c r="C322" s="25" t="s">
        <v>363</v>
      </c>
      <c r="D322" s="7"/>
      <c r="E322" s="7"/>
      <c r="F322" s="57" t="s">
        <v>141</v>
      </c>
      <c r="G322" s="58">
        <f>IF(Calculator!$F$3&gt;0,LOOKUP(Calculator!$F$3,Tables!$R$2:$R$21,Tables!$T$2:$T$21)+B321,LOOKUP(Calculator!$F$2,Tables!$R$2:$R$21,Tables!$T$2:$T$21)+B321)</f>
        <v>3</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299</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Healing</v>
      </c>
      <c r="C338" s="14" t="s">
        <v>295</v>
      </c>
      <c r="D338" s="15">
        <f>LOOKUP(B338,Tables!$N$2:$N$9,Tables!$O$2:$O$9)</f>
        <v>2</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6</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20">IF(G344=0,1,G344)</f>
        <v>6</v>
      </c>
      <c r="C344" s="25" t="s">
        <v>204</v>
      </c>
      <c r="D344" s="7"/>
      <c r="E344" s="7"/>
      <c r="F344" s="57" t="s">
        <v>187</v>
      </c>
      <c r="G344" s="58">
        <f>IF(Calculator!$F$3&gt;0,LOOKUP(Calculator!$F$3,Tables!$R$2:R$21,Tables!$U$2:$U$21)+D341,LOOKUP(Calculator!$F$2,Tables!$R$2:$R$21,Tables!$U$2:$U$21)+D341)</f>
        <v>6</v>
      </c>
    </row>
    <row r="345" spans="1:7">
      <c r="A345" s="2" t="s">
        <v>188</v>
      </c>
      <c r="B345" s="24">
        <f t="shared" si="20"/>
        <v>6</v>
      </c>
      <c r="C345" s="25" t="s">
        <v>365</v>
      </c>
      <c r="D345" s="7"/>
      <c r="E345" s="7"/>
      <c r="F345" s="57" t="s">
        <v>189</v>
      </c>
      <c r="G345" s="58">
        <f>IF(Calculator!$F$3&gt;0,LOOKUP(Calculator!$F$3,Tables!$R$2:R$21,Tables!$S$2:$S$21)+D341,LOOKUP(Calculator!$F$2,Tables!$R$2:$R$21,Tables!$S$2:$S$21)+D341)</f>
        <v>6</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299</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Healing</v>
      </c>
      <c r="C363" s="14" t="s">
        <v>295</v>
      </c>
      <c r="D363" s="15">
        <f>LOOKUP(B363,Tables!$N$2:$N$9,Tables!$O$2:$O$9)</f>
        <v>2</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28</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21">IF(G369=0,1,G369)</f>
        <v>28</v>
      </c>
      <c r="C369" s="25" t="s">
        <v>204</v>
      </c>
      <c r="D369" s="7"/>
      <c r="E369" s="7"/>
      <c r="F369" s="57" t="s">
        <v>187</v>
      </c>
      <c r="G369" s="58">
        <f>IF(Calculator!$F$3&gt;0,LOOKUP(Calculator!$F$3,Tables!$R$2:R$21,Tables!$U$2:$U$21)+D366,LOOKUP(Calculator!$F$2,Tables!$R$2:$R$21,Tables!$U$2:$U$21)+D366)</f>
        <v>28</v>
      </c>
    </row>
    <row r="370" spans="1:7">
      <c r="A370" s="2" t="s">
        <v>188</v>
      </c>
      <c r="B370" s="24">
        <f t="shared" si="21"/>
        <v>28</v>
      </c>
      <c r="C370" s="25" t="s">
        <v>365</v>
      </c>
      <c r="D370" s="7"/>
      <c r="E370" s="7"/>
      <c r="F370" s="57" t="s">
        <v>189</v>
      </c>
      <c r="G370" s="58">
        <f>IF(Calculator!$F$3&gt;0,LOOKUP(Calculator!$F$3,Tables!$R$2:R$21,Tables!$S$2:$S$21)+D366,LOOKUP(Calculator!$F$2,Tables!$R$2:$R$21,Tables!$S$2:$S$21)+D366)</f>
        <v>28</v>
      </c>
    </row>
    <row r="371" spans="1:7">
      <c r="A371" s="2" t="s">
        <v>261</v>
      </c>
      <c r="B371" s="26">
        <f>ROUND(D366/5,0)</f>
        <v>6</v>
      </c>
      <c r="C371" s="25" t="s">
        <v>190</v>
      </c>
      <c r="D371" s="7"/>
      <c r="E371" s="7"/>
      <c r="G371" s="7"/>
    </row>
    <row r="372" spans="1:7">
      <c r="A372" s="2" t="s">
        <v>191</v>
      </c>
      <c r="B372" s="24">
        <f>IF(G372=0,1,G372)</f>
        <v>6</v>
      </c>
      <c r="C372" s="25" t="s">
        <v>363</v>
      </c>
      <c r="D372" s="7"/>
      <c r="E372" s="7"/>
      <c r="F372" s="57" t="s">
        <v>141</v>
      </c>
      <c r="G372" s="58">
        <f>IF(Calculator!$F$3&gt;0,LOOKUP(Calculator!$F$3,Tables!$R$2:$R$21,Tables!$T$2:$T$21)+B371,LOOKUP(Calculator!$F$2,Tables!$R$2:$R$21,Tables!$T$2:$T$21)+B371)</f>
        <v>6</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299</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Healing</v>
      </c>
      <c r="C388" s="14" t="s">
        <v>295</v>
      </c>
      <c r="D388" s="15">
        <f>LOOKUP(B388,Tables!$N$2:$N$9,Tables!$O$2:$O$9)</f>
        <v>2</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8</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22">IF(G394=0,1,G394)</f>
        <v>8</v>
      </c>
      <c r="C394" s="25" t="s">
        <v>204</v>
      </c>
      <c r="D394" s="7"/>
      <c r="E394" s="7"/>
      <c r="F394" s="57" t="s">
        <v>187</v>
      </c>
      <c r="G394" s="58">
        <f>IF(Calculator!$F$3&gt;0,LOOKUP(Calculator!$F$3,Tables!$R$2:R$21,Tables!$U$2:$U$21)+D391,LOOKUP(Calculator!$F$2,Tables!$R$2:$R$21,Tables!$U$2:$U$21)+D391)</f>
        <v>8</v>
      </c>
    </row>
    <row r="395" spans="1:7">
      <c r="A395" s="2" t="s">
        <v>188</v>
      </c>
      <c r="B395" s="24">
        <f t="shared" si="22"/>
        <v>8</v>
      </c>
      <c r="C395" s="25" t="s">
        <v>365</v>
      </c>
      <c r="D395" s="7"/>
      <c r="E395" s="7"/>
      <c r="F395" s="57" t="s">
        <v>189</v>
      </c>
      <c r="G395" s="58">
        <f>IF(Calculator!$F$3&gt;0,LOOKUP(Calculator!$F$3,Tables!$R$2:R$21,Tables!$S$2:$S$21)+D391,LOOKUP(Calculator!$F$2,Tables!$R$2:$R$21,Tables!$S$2:$S$21)+D391)</f>
        <v>8</v>
      </c>
    </row>
    <row r="396" spans="1:7">
      <c r="A396" s="2" t="s">
        <v>261</v>
      </c>
      <c r="B396" s="26">
        <f>ROUND(D391/5,0)</f>
        <v>2</v>
      </c>
      <c r="C396" s="25" t="s">
        <v>190</v>
      </c>
      <c r="D396" s="7"/>
      <c r="E396" s="7"/>
      <c r="G396" s="7"/>
    </row>
    <row r="397" spans="1:7">
      <c r="A397" s="2" t="s">
        <v>191</v>
      </c>
      <c r="B397" s="24">
        <f>IF(G397=0,1,G397)</f>
        <v>2</v>
      </c>
      <c r="C397" s="25" t="s">
        <v>363</v>
      </c>
      <c r="D397" s="7"/>
      <c r="E397" s="7"/>
      <c r="F397" s="57" t="s">
        <v>141</v>
      </c>
      <c r="G397" s="58">
        <f>IF(Calculator!$F$3&gt;0,LOOKUP(Calculator!$F$3,Tables!$R$2:$R$21,Tables!$T$2:$T$21)+B396,LOOKUP(Calculator!$F$2,Tables!$R$2:$R$21,Tables!$T$2:$T$21)+B396)</f>
        <v>2</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299</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Healing</v>
      </c>
      <c r="C413" s="14" t="s">
        <v>295</v>
      </c>
      <c r="D413" s="15">
        <f>LOOKUP(B413,Tables!$N$2:$N$9,Tables!$O$2:$O$9)</f>
        <v>2</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26</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23">IF(G419=0,1,G419)</f>
        <v>26</v>
      </c>
      <c r="C419" s="25" t="s">
        <v>204</v>
      </c>
      <c r="D419" s="7"/>
      <c r="E419" s="7"/>
      <c r="F419" s="57" t="s">
        <v>187</v>
      </c>
      <c r="G419" s="58">
        <f>IF(Calculator!$F$3&gt;0,LOOKUP(Calculator!$F$3,Tables!$R$2:R$21,Tables!$U$2:$U$21)+D416,LOOKUP(Calculator!$F$2,Tables!$R$2:$R$21,Tables!$U$2:$U$21)+D416)</f>
        <v>26</v>
      </c>
    </row>
    <row r="420" spans="1:7">
      <c r="A420" s="2" t="s">
        <v>188</v>
      </c>
      <c r="B420" s="24">
        <f t="shared" si="23"/>
        <v>26</v>
      </c>
      <c r="C420" s="25" t="s">
        <v>365</v>
      </c>
      <c r="D420" s="7"/>
      <c r="E420" s="7"/>
      <c r="F420" s="57" t="s">
        <v>189</v>
      </c>
      <c r="G420" s="58">
        <f>IF(Calculator!$F$3&gt;0,LOOKUP(Calculator!$F$3,Tables!$R$2:R$21,Tables!$S$2:$S$21)+D416,LOOKUP(Calculator!$F$2,Tables!$R$2:$R$21,Tables!$S$2:$S$21)+D416)</f>
        <v>26</v>
      </c>
    </row>
    <row r="421" spans="1:7">
      <c r="A421" s="2" t="s">
        <v>261</v>
      </c>
      <c r="B421" s="26">
        <f>ROUND(D416/5,0)</f>
        <v>5</v>
      </c>
      <c r="C421" s="25" t="s">
        <v>190</v>
      </c>
      <c r="D421" s="7"/>
      <c r="E421" s="7"/>
      <c r="G421" s="7"/>
    </row>
    <row r="422" spans="1:7">
      <c r="A422" s="2" t="s">
        <v>191</v>
      </c>
      <c r="B422" s="24">
        <f>IF(G422=0,1,G422)</f>
        <v>5</v>
      </c>
      <c r="C422" s="25" t="s">
        <v>363</v>
      </c>
      <c r="D422" s="7"/>
      <c r="E422" s="7"/>
      <c r="F422" s="57" t="s">
        <v>141</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299</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Healing</v>
      </c>
      <c r="C438" s="14" t="s">
        <v>295</v>
      </c>
      <c r="D438" s="15">
        <f>LOOKUP(B438,Tables!$N$2:$N$9,Tables!$O$2:$O$9)</f>
        <v>2</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11</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24">IF(G444=0,1,G444)</f>
        <v>11</v>
      </c>
      <c r="C444" s="25" t="s">
        <v>204</v>
      </c>
      <c r="D444" s="7"/>
      <c r="E444" s="7"/>
      <c r="F444" s="57" t="s">
        <v>187</v>
      </c>
      <c r="G444" s="58">
        <f>IF(Calculator!$F$3&gt;0,LOOKUP(Calculator!$F$3,Tables!$R$2:R$21,Tables!$U$2:$U$21)+D441,LOOKUP(Calculator!$F$2,Tables!$R$2:$R$21,Tables!$U$2:$U$21)+D441)</f>
        <v>11</v>
      </c>
    </row>
    <row r="445" spans="1:7">
      <c r="A445" s="2" t="s">
        <v>188</v>
      </c>
      <c r="B445" s="24">
        <f t="shared" si="24"/>
        <v>11</v>
      </c>
      <c r="C445" s="25" t="s">
        <v>365</v>
      </c>
      <c r="D445" s="7"/>
      <c r="E445" s="7"/>
      <c r="F445" s="57" t="s">
        <v>189</v>
      </c>
      <c r="G445" s="58">
        <f>IF(Calculator!$F$3&gt;0,LOOKUP(Calculator!$F$3,Tables!$R$2:R$21,Tables!$S$2:$S$21)+D441,LOOKUP(Calculator!$F$2,Tables!$R$2:$R$21,Tables!$S$2:$S$21)+D441)</f>
        <v>11</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299</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Healing</v>
      </c>
      <c r="C463" s="14" t="s">
        <v>295</v>
      </c>
      <c r="D463" s="15">
        <f>LOOKUP(B463,Tables!$N$2:$N$9,Tables!$O$2:$O$9)</f>
        <v>2</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12</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25">IF(G469=0,1,G469)</f>
        <v>12</v>
      </c>
      <c r="C469" s="25" t="s">
        <v>204</v>
      </c>
      <c r="D469" s="7"/>
      <c r="E469" s="7"/>
      <c r="F469" s="57" t="s">
        <v>187</v>
      </c>
      <c r="G469" s="58">
        <f>IF(Calculator!$F$3&gt;0,LOOKUP(Calculator!$F$3,Tables!$R$2:R$21,Tables!$U$2:$U$21)+D466,LOOKUP(Calculator!$F$2,Tables!$R$2:$R$21,Tables!$U$2:$U$21)+D466)</f>
        <v>12</v>
      </c>
    </row>
    <row r="470" spans="1:7">
      <c r="A470" s="2" t="s">
        <v>188</v>
      </c>
      <c r="B470" s="24">
        <f t="shared" si="25"/>
        <v>12</v>
      </c>
      <c r="C470" s="25" t="s">
        <v>365</v>
      </c>
      <c r="D470" s="7"/>
      <c r="E470" s="7"/>
      <c r="F470" s="57" t="s">
        <v>189</v>
      </c>
      <c r="G470" s="58">
        <f>IF(Calculator!$F$3&gt;0,LOOKUP(Calculator!$F$3,Tables!$R$2:R$21,Tables!$S$2:$S$21)+D466,LOOKUP(Calculator!$F$2,Tables!$R$2:$R$21,Tables!$S$2:$S$21)+D466)</f>
        <v>12</v>
      </c>
    </row>
    <row r="471" spans="1:7">
      <c r="A471" s="2" t="s">
        <v>261</v>
      </c>
      <c r="B471" s="26">
        <f>ROUND(D466/5,0)</f>
        <v>2</v>
      </c>
      <c r="C471" s="25" t="s">
        <v>190</v>
      </c>
      <c r="D471" s="7"/>
      <c r="E471" s="7"/>
      <c r="G471" s="7"/>
    </row>
    <row r="472" spans="1:7">
      <c r="A472" s="2" t="s">
        <v>191</v>
      </c>
      <c r="B472" s="24">
        <f>IF(G472=0,1,G472)</f>
        <v>2</v>
      </c>
      <c r="C472" s="25" t="s">
        <v>363</v>
      </c>
      <c r="D472" s="7"/>
      <c r="E472" s="7"/>
      <c r="F472" s="57" t="s">
        <v>141</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299</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Healing</v>
      </c>
      <c r="C488" s="14" t="s">
        <v>295</v>
      </c>
      <c r="D488" s="15">
        <f>LOOKUP(B488,Tables!$N$2:$N$9,Tables!$O$2:$O$9)</f>
        <v>2</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7</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26">IF(G494=0,1,G494)</f>
        <v>7</v>
      </c>
      <c r="C494" s="25" t="s">
        <v>204</v>
      </c>
      <c r="D494" s="7"/>
      <c r="E494" s="7"/>
      <c r="F494" s="57" t="s">
        <v>187</v>
      </c>
      <c r="G494" s="58">
        <f>IF(Calculator!$F$3&gt;0,LOOKUP(Calculator!$F$3,Tables!$R$2:R$21,Tables!$U$2:$U$21)+D491,LOOKUP(Calculator!$F$2,Tables!$R$2:$R$21,Tables!$U$2:$U$21)+D491)</f>
        <v>7</v>
      </c>
    </row>
    <row r="495" spans="1:7">
      <c r="A495" s="2" t="s">
        <v>188</v>
      </c>
      <c r="B495" s="24">
        <f t="shared" si="26"/>
        <v>7</v>
      </c>
      <c r="C495" s="25" t="s">
        <v>365</v>
      </c>
      <c r="D495" s="7"/>
      <c r="E495" s="7"/>
      <c r="F495" s="57" t="s">
        <v>189</v>
      </c>
      <c r="G495" s="58">
        <f>IF(Calculator!$F$3&gt;0,LOOKUP(Calculator!$F$3,Tables!$R$2:R$21,Tables!$S$2:$S$21)+D491,LOOKUP(Calculator!$F$2,Tables!$R$2:$R$21,Tables!$S$2:$S$21)+D491)</f>
        <v>7</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299</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Healing</v>
      </c>
      <c r="C513" s="14" t="s">
        <v>295</v>
      </c>
      <c r="D513" s="15">
        <f>LOOKUP(B513,Tables!$N$2:$N$9,Tables!$O$2:$O$9)</f>
        <v>2</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16</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7">IF(G519=0,1,G519)</f>
        <v>16</v>
      </c>
      <c r="C519" s="25" t="s">
        <v>204</v>
      </c>
      <c r="D519" s="7"/>
      <c r="E519" s="7"/>
      <c r="F519" s="57" t="s">
        <v>187</v>
      </c>
      <c r="G519" s="58">
        <f>IF(Calculator!$F$3&gt;0,LOOKUP(Calculator!$F$3,Tables!$R$2:R$21,Tables!$U$2:$U$21)+D516,LOOKUP(Calculator!$F$2,Tables!$R$2:$R$21,Tables!$U$2:$U$21)+D516)</f>
        <v>16</v>
      </c>
    </row>
    <row r="520" spans="1:7">
      <c r="A520" s="2" t="s">
        <v>188</v>
      </c>
      <c r="B520" s="24">
        <f t="shared" si="27"/>
        <v>16</v>
      </c>
      <c r="C520" s="25" t="s">
        <v>365</v>
      </c>
      <c r="D520" s="7"/>
      <c r="E520" s="7"/>
      <c r="F520" s="57" t="s">
        <v>189</v>
      </c>
      <c r="G520" s="58">
        <f>IF(Calculator!$F$3&gt;0,LOOKUP(Calculator!$F$3,Tables!$R$2:R$21,Tables!$S$2:$S$21)+D516,LOOKUP(Calculator!$F$2,Tables!$R$2:$R$21,Tables!$S$2:$S$21)+D516)</f>
        <v>16</v>
      </c>
    </row>
    <row r="521" spans="1:7">
      <c r="A521" s="2" t="s">
        <v>261</v>
      </c>
      <c r="B521" s="26">
        <f>ROUND(D516/5,0)</f>
        <v>3</v>
      </c>
      <c r="C521" s="25" t="s">
        <v>190</v>
      </c>
      <c r="D521" s="7"/>
      <c r="E521" s="7"/>
      <c r="G521" s="7"/>
    </row>
    <row r="522" spans="1:7">
      <c r="A522" s="2" t="s">
        <v>191</v>
      </c>
      <c r="B522" s="24">
        <f>IF(G522=0,1,G522)</f>
        <v>3</v>
      </c>
      <c r="C522" s="25" t="s">
        <v>363</v>
      </c>
      <c r="D522" s="7"/>
      <c r="E522" s="7"/>
      <c r="F522" s="57" t="s">
        <v>141</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299</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Healing</v>
      </c>
      <c r="C538" s="14" t="s">
        <v>295</v>
      </c>
      <c r="D538" s="15">
        <f>LOOKUP(B538,Tables!$N$2:$N$9,Tables!$O$2:$O$9)</f>
        <v>2</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19</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8">IF(G544=0,1,G544)</f>
        <v>19</v>
      </c>
      <c r="C544" s="25" t="s">
        <v>204</v>
      </c>
      <c r="D544" s="7"/>
      <c r="E544" s="7"/>
      <c r="F544" s="57" t="s">
        <v>187</v>
      </c>
      <c r="G544" s="58">
        <f>IF(Calculator!$F$3&gt;0,LOOKUP(Calculator!$F$3,Tables!$R$2:R$21,Tables!$U$2:$U$21)+D541,LOOKUP(Calculator!$F$2,Tables!$R$2:$R$21,Tables!$U$2:$U$21)+D541)</f>
        <v>19</v>
      </c>
    </row>
    <row r="545" spans="1:7">
      <c r="A545" s="2" t="s">
        <v>188</v>
      </c>
      <c r="B545" s="24">
        <f t="shared" si="28"/>
        <v>19</v>
      </c>
      <c r="C545" s="25" t="s">
        <v>365</v>
      </c>
      <c r="D545" s="7"/>
      <c r="E545" s="7"/>
      <c r="F545" s="57" t="s">
        <v>189</v>
      </c>
      <c r="G545" s="58">
        <f>IF(Calculator!$F$3&gt;0,LOOKUP(Calculator!$F$3,Tables!$R$2:R$21,Tables!$S$2:$S$21)+D541,LOOKUP(Calculator!$F$2,Tables!$R$2:$R$21,Tables!$S$2:$S$21)+D541)</f>
        <v>19</v>
      </c>
    </row>
    <row r="546" spans="1:7">
      <c r="A546" s="2" t="s">
        <v>261</v>
      </c>
      <c r="B546" s="26">
        <f>ROUND(D541/5,0)</f>
        <v>4</v>
      </c>
      <c r="C546" s="25" t="s">
        <v>190</v>
      </c>
      <c r="D546" s="7"/>
      <c r="E546" s="7"/>
      <c r="G546" s="7"/>
    </row>
    <row r="547" spans="1:7">
      <c r="A547" s="2" t="s">
        <v>191</v>
      </c>
      <c r="B547" s="24">
        <f>IF(G547=0,1,G547)</f>
        <v>4</v>
      </c>
      <c r="C547" s="25" t="s">
        <v>363</v>
      </c>
      <c r="D547" s="7"/>
      <c r="E547" s="7"/>
      <c r="F547" s="57" t="s">
        <v>141</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299</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Healing</v>
      </c>
      <c r="C563" s="14" t="s">
        <v>295</v>
      </c>
      <c r="D563" s="15">
        <f>LOOKUP(B563,Tables!$N$2:$N$9,Tables!$O$2:$O$9)</f>
        <v>2</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24</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9">IF(G569=0,1,G569)</f>
        <v>24</v>
      </c>
      <c r="C569" s="25" t="s">
        <v>204</v>
      </c>
      <c r="D569" s="7"/>
      <c r="E569" s="7"/>
      <c r="F569" s="57" t="s">
        <v>187</v>
      </c>
      <c r="G569" s="58">
        <f>IF(Calculator!$F$3&gt;0,LOOKUP(Calculator!$F$3,Tables!$R$2:R$21,Tables!$U$2:$U$21)+D566,LOOKUP(Calculator!$F$2,Tables!$R$2:$R$21,Tables!$U$2:$U$21)+D566)</f>
        <v>24</v>
      </c>
    </row>
    <row r="570" spans="1:7">
      <c r="A570" s="2" t="s">
        <v>188</v>
      </c>
      <c r="B570" s="24">
        <f t="shared" si="29"/>
        <v>24</v>
      </c>
      <c r="C570" s="25" t="s">
        <v>365</v>
      </c>
      <c r="D570" s="7"/>
      <c r="E570" s="7"/>
      <c r="F570" s="57" t="s">
        <v>189</v>
      </c>
      <c r="G570" s="58">
        <f>IF(Calculator!$F$3&gt;0,LOOKUP(Calculator!$F$3,Tables!$R$2:R$21,Tables!$S$2:$S$21)+D566,LOOKUP(Calculator!$F$2,Tables!$R$2:$R$21,Tables!$S$2:$S$21)+D566)</f>
        <v>24</v>
      </c>
    </row>
    <row r="571" spans="1:7">
      <c r="A571" s="2" t="s">
        <v>261</v>
      </c>
      <c r="B571" s="26">
        <f>ROUND(D566/5,0)</f>
        <v>5</v>
      </c>
      <c r="C571" s="25" t="s">
        <v>190</v>
      </c>
      <c r="D571" s="7"/>
      <c r="E571" s="7"/>
      <c r="G571" s="7"/>
    </row>
    <row r="572" spans="1:7">
      <c r="A572" s="2" t="s">
        <v>191</v>
      </c>
      <c r="B572" s="24">
        <f>IF(G572=0,1,G572)</f>
        <v>5</v>
      </c>
      <c r="C572" s="25" t="s">
        <v>363</v>
      </c>
      <c r="D572" s="7"/>
      <c r="E572" s="7"/>
      <c r="F572" s="57" t="s">
        <v>141</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299</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30">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30"/>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363</v>
      </c>
      <c r="D597" s="7"/>
      <c r="E597" s="7"/>
      <c r="F597" s="57" t="s">
        <v>141</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31">
    <mergeCell ref="A200:E200"/>
    <mergeCell ref="H150:L150"/>
    <mergeCell ref="H175:L175"/>
    <mergeCell ref="A125:E125"/>
    <mergeCell ref="H25:L25"/>
    <mergeCell ref="H50:L50"/>
    <mergeCell ref="H75:L75"/>
    <mergeCell ref="H100:L100"/>
    <mergeCell ref="H125:L125"/>
    <mergeCell ref="A25:E25"/>
    <mergeCell ref="A50:E50"/>
    <mergeCell ref="A75:E75"/>
    <mergeCell ref="A100:E100"/>
    <mergeCell ref="A150:E150"/>
    <mergeCell ref="A175:E175"/>
    <mergeCell ref="A225:E225"/>
    <mergeCell ref="A600:E600"/>
    <mergeCell ref="A325:E325"/>
    <mergeCell ref="A350:E350"/>
    <mergeCell ref="A375:E375"/>
    <mergeCell ref="A400:E400"/>
    <mergeCell ref="A575:E575"/>
    <mergeCell ref="A500:E500"/>
    <mergeCell ref="A475:E475"/>
    <mergeCell ref="A525:E525"/>
    <mergeCell ref="A550:E550"/>
    <mergeCell ref="A250:E250"/>
    <mergeCell ref="A275:E275"/>
    <mergeCell ref="A300:E300"/>
    <mergeCell ref="A425:E425"/>
    <mergeCell ref="A450:E450"/>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brk id="150" max="16383" man="1"/>
    <brk id="175" max="16383" man="1" pt="1"/>
    <brk id="200" max="16383" man="1"/>
    <brk id="225" max="16383" man="1"/>
    <brk id="250" max="16383" man="1"/>
    <brk id="275" max="16383" man="1"/>
    <brk id="300" max="16383" man="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375</v>
      </c>
      <c r="C1" s="8" t="s">
        <v>356</v>
      </c>
      <c r="D1" s="5" t="s">
        <v>300</v>
      </c>
    </row>
    <row r="2" spans="1:12">
      <c r="B2" s="5"/>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273</v>
      </c>
      <c r="C10" s="17" t="s">
        <v>295</v>
      </c>
      <c r="D10" s="18">
        <f>IF(B10="Full",0,IF(B10="Partial",2,IF(B10="None",5,"ERROR!")))</f>
        <v>5</v>
      </c>
      <c r="F10" s="5" t="s">
        <v>329</v>
      </c>
    </row>
    <row r="11" spans="1:12">
      <c r="A11" s="13" t="s">
        <v>267</v>
      </c>
      <c r="B11" s="14" t="s">
        <v>63</v>
      </c>
      <c r="C11" s="14" t="str">
        <f>IF(B11=0,"-",IF(B11="Touch","-",IF(B11=1,"Meter","Meters")))</f>
        <v>-</v>
      </c>
      <c r="D11" s="15">
        <f>IF(B11="Touch",1,IF(B11="Self",1,LOOKUP(B11,Tables!$G$2:$G$21,Tables!$H$2:$H$21)))</f>
        <v>1</v>
      </c>
      <c r="F11" s="5" t="s">
        <v>321</v>
      </c>
    </row>
    <row r="12" spans="1:12">
      <c r="A12" s="16" t="s">
        <v>268</v>
      </c>
      <c r="B12" s="17">
        <v>1</v>
      </c>
      <c r="C12" s="17" t="s">
        <v>242</v>
      </c>
      <c r="D12" s="19">
        <f>IF(B12="Instantaneous",1,IF(B12="Permanent",14,IF(C12="Round",LOOKUP(B12,Tables!$J$2:$J$10,Tables!$K$2:$K$10),IF(C12="Minute",LOOKUP(B12,Tables!$J$11:$J$15,Tables!K$11:K$15),IF(C12="Hour",7,LOOKUP(C12,Tables!$I$16:$I$20,Tables!$K$16:$K$20))))))</f>
        <v>7</v>
      </c>
    </row>
    <row r="13" spans="1:12">
      <c r="A13" s="13" t="s">
        <v>250</v>
      </c>
      <c r="B13" s="14" t="str">
        <f>D1</f>
        <v>Information</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0</v>
      </c>
      <c r="C15" s="21">
        <f>IF(SUM(B5:B7)&gt;0,"+"&amp;SUM(B5:B7),0)</f>
        <v>0</v>
      </c>
      <c r="D15" s="22">
        <f>B15</f>
        <v>0</v>
      </c>
      <c r="F15" s="6" t="s">
        <v>338</v>
      </c>
    </row>
    <row r="16" spans="1:12">
      <c r="A16" s="1" t="s">
        <v>222</v>
      </c>
      <c r="B16" s="23"/>
      <c r="C16" s="23"/>
      <c r="D16" s="23">
        <f>IF(SUM(D4:D15)&lt;1,1,(SUM(D4:D15)))</f>
        <v>11</v>
      </c>
      <c r="F16" s="6" t="s">
        <v>166</v>
      </c>
    </row>
    <row r="17" spans="1:12" ht="12" customHeight="1">
      <c r="B17" s="7"/>
      <c r="C17" s="7"/>
      <c r="D17" s="7"/>
      <c r="E17" s="7"/>
      <c r="F17" s="5" t="s">
        <v>336</v>
      </c>
    </row>
    <row r="18" spans="1:12">
      <c r="A18" s="2" t="s">
        <v>221</v>
      </c>
      <c r="B18" s="24" t="str">
        <f>B15+C15&amp;"d6"</f>
        <v>0d6</v>
      </c>
      <c r="C18" s="25" t="s">
        <v>223</v>
      </c>
      <c r="D18" s="7"/>
      <c r="E18" s="7"/>
    </row>
    <row r="19" spans="1:12">
      <c r="A19" s="2" t="s">
        <v>332</v>
      </c>
      <c r="B19" s="24">
        <f t="shared" ref="B19:B20" si="0">IF(G19=0,1,G19)</f>
        <v>11</v>
      </c>
      <c r="C19" s="25" t="s">
        <v>204</v>
      </c>
      <c r="D19" s="7"/>
      <c r="E19" s="7"/>
      <c r="F19" s="57" t="s">
        <v>187</v>
      </c>
      <c r="G19" s="58">
        <f>IF(Calculator!$F$3&gt;0,LOOKUP(Calculator!$F$3,Tables!$R$2:R$21,Tables!$U$2:$U$21)+D16,LOOKUP(Calculator!$F$2,Tables!$R$2:$R$21,Tables!$U$2:$U$21)+D16)</f>
        <v>11</v>
      </c>
    </row>
    <row r="20" spans="1:12">
      <c r="A20" s="2" t="s">
        <v>188</v>
      </c>
      <c r="B20" s="24">
        <f t="shared" si="0"/>
        <v>11</v>
      </c>
      <c r="C20" s="25" t="s">
        <v>365</v>
      </c>
      <c r="D20" s="7"/>
      <c r="E20" s="7"/>
      <c r="F20" s="57" t="s">
        <v>189</v>
      </c>
      <c r="G20" s="58">
        <f>IF(Calculator!$F$3&gt;0,LOOKUP(Calculator!$F$3,Tables!$R$2:R$21,Tables!$S$2:$S$21)+D16,LOOKUP(Calculator!$F$2,Tables!$R$2:$R$21,Tables!$S$2:$S$21)+D16)</f>
        <v>11</v>
      </c>
    </row>
    <row r="21" spans="1:12">
      <c r="A21" s="2" t="s">
        <v>261</v>
      </c>
      <c r="B21" s="26">
        <f>ROUND(D16/5,0)</f>
        <v>2</v>
      </c>
      <c r="C21" s="25" t="s">
        <v>190</v>
      </c>
      <c r="D21" s="7"/>
      <c r="E21" s="7"/>
      <c r="G21" s="7"/>
    </row>
    <row r="22" spans="1:12">
      <c r="A22" s="2" t="s">
        <v>191</v>
      </c>
      <c r="B22" s="24">
        <f>IF(G22=0,1,G22)</f>
        <v>2</v>
      </c>
      <c r="C22" s="25" t="s">
        <v>363</v>
      </c>
      <c r="D22" s="7"/>
      <c r="E22" s="7"/>
      <c r="F22" s="57" t="s">
        <v>141</v>
      </c>
      <c r="G22" s="58">
        <f>IF(Calculator!$F$3&gt;0,LOOKUP(Calculator!$F$3,Tables!$R$2:$R$21,Tables!$T$2:$T$21)+B21,LOOKUP(Calculator!$F$2,Tables!$R$2:$R$21,Tables!$T$2:$T$21)+B21)</f>
        <v>2</v>
      </c>
    </row>
    <row r="23" spans="1:12">
      <c r="A23" s="2" t="s">
        <v>210</v>
      </c>
      <c r="B23" s="26" t="str">
        <f>B10</f>
        <v>None</v>
      </c>
      <c r="C23" s="25" t="s">
        <v>240</v>
      </c>
    </row>
    <row r="24" spans="1:12">
      <c r="B24" s="27"/>
      <c r="C24" s="25"/>
    </row>
    <row r="25" spans="1:12" ht="144" customHeight="1">
      <c r="A25" s="116" t="s">
        <v>371</v>
      </c>
      <c r="B25" s="116"/>
      <c r="C25" s="116"/>
      <c r="D25" s="116"/>
      <c r="E25" s="120"/>
    </row>
    <row r="26" spans="1:12">
      <c r="A26" s="1" t="s">
        <v>382</v>
      </c>
      <c r="B26" s="5" t="s">
        <v>369</v>
      </c>
      <c r="C26" s="8" t="s">
        <v>356</v>
      </c>
      <c r="D26" s="5" t="s">
        <v>300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0</v>
      </c>
      <c r="C33" s="17" t="s">
        <v>295</v>
      </c>
      <c r="D33" s="18">
        <f>IF(B33=0,0,LOOKUP(B33,Tables!$C$2:$C$21,Tables!$D$2:$D$21))</f>
        <v>0</v>
      </c>
      <c r="F33" s="5" t="s">
        <v>300</v>
      </c>
    </row>
    <row r="34" spans="1:7">
      <c r="A34" s="13" t="s">
        <v>266</v>
      </c>
      <c r="B34" s="14">
        <v>10</v>
      </c>
      <c r="C34" s="14" t="str">
        <f>IF(B34=0,"-",IF(B34=1,"Meter Radius","Meters Radius"))</f>
        <v>Meters Radius</v>
      </c>
      <c r="D34" s="15">
        <f>IF(B34=0,0,IF(B33=0,LOOKUP(B34,Tables!E$2:E$21,Tables!F$2:F$21),"Cannot have both"))</f>
        <v>5</v>
      </c>
      <c r="F34" s="5" t="s">
        <v>177</v>
      </c>
    </row>
    <row r="35" spans="1:7">
      <c r="A35" s="16" t="s">
        <v>269</v>
      </c>
      <c r="B35" s="17" t="s">
        <v>273</v>
      </c>
      <c r="C35" s="17" t="s">
        <v>295</v>
      </c>
      <c r="D35" s="18">
        <f>IF(B35="Full",0,IF(B35="Partial",2,IF(B35="None",5,"ERROR!")))</f>
        <v>5</v>
      </c>
      <c r="F35" s="5" t="s">
        <v>329</v>
      </c>
    </row>
    <row r="36" spans="1:7">
      <c r="A36" s="13" t="s">
        <v>267</v>
      </c>
      <c r="B36" s="14">
        <v>10</v>
      </c>
      <c r="C36" s="14" t="str">
        <f>IF(B36=0,"-",IF(B36="Touch","-",IF(B36=1,"Meter","Meters")))</f>
        <v>Meters</v>
      </c>
      <c r="D36" s="15">
        <f>IF(B36="Touch",1,IF(B36="Self",1,LOOKUP(B36,Tables!$G$2:$G$21,Tables!$H$2:$H$21)))</f>
        <v>3</v>
      </c>
      <c r="F36" s="5" t="s">
        <v>321</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Information</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0</v>
      </c>
      <c r="C40" s="21">
        <f>IF(SUM(B30:B32)&gt;0,"+"&amp;SUM(B30:B32),0)</f>
        <v>0</v>
      </c>
      <c r="D40" s="22">
        <f>B40</f>
        <v>0</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0d6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13</v>
      </c>
      <c r="C45" s="25" t="s">
        <v>365</v>
      </c>
      <c r="D45" s="7"/>
      <c r="E45" s="7"/>
      <c r="F45" s="57" t="s">
        <v>189</v>
      </c>
      <c r="G45" s="58">
        <f>IF(Calculator!$F$3&gt;0,LOOKUP(Calculator!$F$3,Tables!$R$2:R$21,Tables!$S$2:$S$21)+D41,LOOKUP(Calculator!$F$2,Tables!$R$2:$R$21,Tables!$S$2:$S$21)+D41)</f>
        <v>13</v>
      </c>
    </row>
    <row r="46" spans="1:7">
      <c r="A46" s="2" t="s">
        <v>261</v>
      </c>
      <c r="B46" s="26">
        <f>ROUND(D41/5,0)</f>
        <v>3</v>
      </c>
      <c r="C46" s="25" t="s">
        <v>190</v>
      </c>
      <c r="D46" s="7"/>
      <c r="E46" s="7"/>
      <c r="G46" s="7"/>
    </row>
    <row r="47" spans="1:7">
      <c r="A47" s="2" t="s">
        <v>191</v>
      </c>
      <c r="B47" s="24">
        <f>IF(G47=0,1,G47)</f>
        <v>3</v>
      </c>
      <c r="C47" s="25" t="s">
        <v>363</v>
      </c>
      <c r="D47" s="7"/>
      <c r="F47" s="57" t="s">
        <v>141</v>
      </c>
      <c r="G47" s="58">
        <f>IF(Calculator!$F$3&gt;0,LOOKUP(Calculator!$F$3,Tables!$R$2:$R$21,Tables!$T$2:$T$21)+B46,LOOKUP(Calculator!$F$2,Tables!$R$2:$R$21,Tables!$T$2:$T$21)+B46)</f>
        <v>3</v>
      </c>
    </row>
    <row r="48" spans="1:7">
      <c r="A48" s="2" t="s">
        <v>210</v>
      </c>
      <c r="B48" s="26" t="str">
        <f>B35</f>
        <v>None</v>
      </c>
      <c r="C48" s="25" t="s">
        <v>240</v>
      </c>
    </row>
    <row r="49" spans="1:12">
      <c r="B49" s="27"/>
      <c r="C49" s="25"/>
    </row>
    <row r="50" spans="1:12" ht="144" customHeight="1">
      <c r="A50" s="119" t="s">
        <v>72</v>
      </c>
      <c r="B50" s="116"/>
      <c r="C50" s="116"/>
      <c r="D50" s="116"/>
      <c r="E50" s="120"/>
    </row>
    <row r="51" spans="1:12">
      <c r="A51" s="1" t="s">
        <v>382</v>
      </c>
      <c r="B51" s="5" t="s">
        <v>370</v>
      </c>
      <c r="C51" s="8" t="s">
        <v>356</v>
      </c>
      <c r="D51" s="5" t="s">
        <v>300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0</v>
      </c>
      <c r="C58" s="17" t="s">
        <v>295</v>
      </c>
      <c r="D58" s="18">
        <f>IF(B58=0,0,LOOKUP(B58,Tables!$C$2:$C$21,Tables!$D$2:$D$21))</f>
        <v>0</v>
      </c>
      <c r="F58" s="5" t="s">
        <v>300</v>
      </c>
    </row>
    <row r="59" spans="1:12">
      <c r="A59" s="13" t="s">
        <v>266</v>
      </c>
      <c r="B59" s="14">
        <v>10</v>
      </c>
      <c r="C59" s="14" t="str">
        <f>IF(B59=0,"-",IF(B59=1,"Meter Radius","Meters Radius"))</f>
        <v>Meters Radius</v>
      </c>
      <c r="D59" s="15">
        <f>IF(B59=0,0,IF(B58=0,LOOKUP(B59,Tables!E$2:E$21,Tables!F$2:F$21),"Cannot have both"))</f>
        <v>5</v>
      </c>
      <c r="F59" s="5" t="s">
        <v>177</v>
      </c>
    </row>
    <row r="60" spans="1:12">
      <c r="A60" s="16" t="s">
        <v>269</v>
      </c>
      <c r="B60" s="17" t="s">
        <v>273</v>
      </c>
      <c r="C60" s="17" t="s">
        <v>295</v>
      </c>
      <c r="D60" s="18">
        <f>IF(B60="Full",0,IF(B60="Partial",2,IF(B60="None",5,"ERROR!")))</f>
        <v>5</v>
      </c>
      <c r="F60" s="5" t="s">
        <v>329</v>
      </c>
    </row>
    <row r="61" spans="1:12">
      <c r="A61" s="13" t="s">
        <v>267</v>
      </c>
      <c r="B61" s="14">
        <v>10</v>
      </c>
      <c r="C61" s="14" t="str">
        <f>IF(B61=0,"-",IF(B61="Touch","-",IF(B61=1,"Meter","Meters")))</f>
        <v>Meters</v>
      </c>
      <c r="D61" s="15">
        <f>IF(B61="Touch",1,IF(B61="Self",1,LOOKUP(B61,Tables!$G$2:$G$21,Tables!$H$2:$H$21)))</f>
        <v>3</v>
      </c>
      <c r="F61" s="5" t="s">
        <v>321</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Information</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0</v>
      </c>
      <c r="C65" s="21">
        <f>IF(SUM(B55:B57)&gt;0,"+"&amp;SUM(B55:B57),0)</f>
        <v>0</v>
      </c>
      <c r="D65" s="22">
        <f>B65</f>
        <v>0</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0d6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13</v>
      </c>
      <c r="C70" s="25" t="s">
        <v>365</v>
      </c>
      <c r="D70" s="7"/>
      <c r="E70" s="7"/>
      <c r="F70" s="57" t="s">
        <v>189</v>
      </c>
      <c r="G70" s="58">
        <f>IF(Calculator!$F$3&gt;0,LOOKUP(Calculator!$F$3,Tables!$R$2:R$21,Tables!$S$2:$S$21)+D66,LOOKUP(Calculator!$F$2,Tables!$R$2:$R$21,Tables!$S$2:$S$21)+D66)</f>
        <v>13</v>
      </c>
    </row>
    <row r="71" spans="1:12">
      <c r="A71" s="2" t="s">
        <v>261</v>
      </c>
      <c r="B71" s="26">
        <f>ROUND(D66/5,0)</f>
        <v>3</v>
      </c>
      <c r="C71" s="25" t="s">
        <v>190</v>
      </c>
      <c r="D71" s="7"/>
      <c r="E71" s="7"/>
      <c r="G71" s="7"/>
    </row>
    <row r="72" spans="1:12">
      <c r="A72" s="2" t="s">
        <v>191</v>
      </c>
      <c r="B72" s="24">
        <f>IF(G72=0,1,G72)</f>
        <v>3</v>
      </c>
      <c r="C72" s="25" t="s">
        <v>363</v>
      </c>
      <c r="D72" s="7"/>
      <c r="F72" s="57" t="s">
        <v>141</v>
      </c>
      <c r="G72" s="58">
        <f>IF(Calculator!$F$3&gt;0,LOOKUP(Calculator!$F$3,Tables!$R$2:$R$21,Tables!$T$2:$T$21)+B71,LOOKUP(Calculator!$F$2,Tables!$R$2:$R$21,Tables!$T$2:$T$21)+B71)</f>
        <v>3</v>
      </c>
    </row>
    <row r="73" spans="1:12">
      <c r="A73" s="2" t="s">
        <v>210</v>
      </c>
      <c r="B73" s="26" t="str">
        <f>B60</f>
        <v>None</v>
      </c>
      <c r="C73" s="25" t="s">
        <v>240</v>
      </c>
    </row>
    <row r="74" spans="1:12">
      <c r="B74" s="27"/>
      <c r="C74" s="25"/>
    </row>
    <row r="75" spans="1:12" ht="144" customHeight="1">
      <c r="A75" s="119" t="s">
        <v>71</v>
      </c>
      <c r="B75" s="116"/>
      <c r="C75" s="116"/>
      <c r="D75" s="116"/>
      <c r="E75" s="120"/>
    </row>
    <row r="76" spans="1:12">
      <c r="A76" s="1" t="s">
        <v>382</v>
      </c>
      <c r="B76" s="5" t="s">
        <v>374</v>
      </c>
      <c r="C76" s="8" t="s">
        <v>356</v>
      </c>
      <c r="D76" s="5" t="s">
        <v>300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246</v>
      </c>
      <c r="C86" s="14"/>
      <c r="D86" s="15">
        <f>IF(B86="Touch",1,IF(B86="Self",1,LOOKUP(B86,Tables!$G$2:$G$21,Tables!$H$2:$H$21)))</f>
        <v>1</v>
      </c>
      <c r="F86" s="5" t="s">
        <v>321</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Information</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12">
      <c r="A97" s="2" t="s">
        <v>191</v>
      </c>
      <c r="B97" s="24">
        <f>IF(G97=0,1,G97)</f>
        <v>3</v>
      </c>
      <c r="C97" s="25" t="s">
        <v>363</v>
      </c>
      <c r="D97" s="7"/>
      <c r="F97" s="57" t="s">
        <v>141</v>
      </c>
      <c r="G97" s="58">
        <f>IF(Calculator!$F$3&gt;0,LOOKUP(Calculator!$F$3,Tables!$R$2:$R$21,Tables!$T$2:$T$21)+B96,LOOKUP(Calculator!$F$2,Tables!$R$2:$R$21,Tables!$T$2:$T$21)+B96)</f>
        <v>3</v>
      </c>
    </row>
    <row r="98" spans="1:12">
      <c r="A98" s="2" t="s">
        <v>210</v>
      </c>
      <c r="B98" s="26" t="str">
        <f>B85</f>
        <v>None</v>
      </c>
      <c r="C98" s="25" t="s">
        <v>240</v>
      </c>
    </row>
    <row r="99" spans="1:12">
      <c r="B99" s="27"/>
      <c r="C99" s="25"/>
    </row>
    <row r="100" spans="1:12" ht="144" customHeight="1">
      <c r="A100" s="119" t="s">
        <v>64</v>
      </c>
      <c r="B100" s="116"/>
      <c r="C100" s="116"/>
      <c r="D100" s="116"/>
      <c r="E100" s="120"/>
    </row>
    <row r="101" spans="1:12">
      <c r="A101" s="1" t="s">
        <v>382</v>
      </c>
      <c r="B101" s="5" t="s">
        <v>372</v>
      </c>
      <c r="C101" s="8" t="s">
        <v>356</v>
      </c>
      <c r="D101" s="5" t="s">
        <v>300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0</v>
      </c>
      <c r="C108" s="17" t="s">
        <v>295</v>
      </c>
      <c r="D108" s="18">
        <f>IF(B108=0,0,LOOKUP(B108,Tables!$C$2:$C$21,Tables!$D$2:$D$21))</f>
        <v>0</v>
      </c>
      <c r="F108" s="5" t="s">
        <v>300</v>
      </c>
    </row>
    <row r="109" spans="1:12">
      <c r="A109" s="13" t="s">
        <v>266</v>
      </c>
      <c r="B109" s="14">
        <v>10</v>
      </c>
      <c r="C109" s="14" t="str">
        <f>IF(B109=0,"-",IF(B109=1,"Meter Radius","Meters Radius"))</f>
        <v>Meters Radius</v>
      </c>
      <c r="D109" s="15">
        <f>IF(B109=0,0,IF(B108=0,LOOKUP(B109,Tables!E$2:E$21,Tables!F$2:F$21),"Cannot have both"))</f>
        <v>5</v>
      </c>
      <c r="F109" s="5" t="s">
        <v>177</v>
      </c>
    </row>
    <row r="110" spans="1:12">
      <c r="A110" s="16" t="s">
        <v>269</v>
      </c>
      <c r="B110" s="17" t="s">
        <v>273</v>
      </c>
      <c r="C110" s="17" t="s">
        <v>295</v>
      </c>
      <c r="D110" s="18">
        <f>IF(B110="Full",0,IF(B110="Partial",2,IF(B110="None",5,"ERROR!")))</f>
        <v>5</v>
      </c>
      <c r="F110" s="5" t="s">
        <v>329</v>
      </c>
    </row>
    <row r="111" spans="1:12">
      <c r="A111" s="13" t="s">
        <v>267</v>
      </c>
      <c r="B111" s="14">
        <v>100</v>
      </c>
      <c r="C111" s="14" t="s">
        <v>247</v>
      </c>
      <c r="D111" s="15">
        <f>IF(B111="Touch",1,IF(B111="Self",1,LOOKUP(B111,Tables!$G$2:$G$21,Tables!$H$2:$H$21)))</f>
        <v>5</v>
      </c>
      <c r="F111" s="5" t="s">
        <v>321</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Information</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0</v>
      </c>
      <c r="C115" s="21">
        <f>IF(SUM(B105:B107)&gt;0,"+"&amp;SUM(B105:B107),0)</f>
        <v>0</v>
      </c>
      <c r="D115" s="22">
        <f>B115</f>
        <v>0</v>
      </c>
      <c r="F115" s="6" t="s">
        <v>338</v>
      </c>
    </row>
    <row r="116" spans="1:12">
      <c r="A116" s="1" t="s">
        <v>222</v>
      </c>
      <c r="B116" s="23"/>
      <c r="C116" s="23"/>
      <c r="D116" s="23">
        <f>IF(SUM(D104:D115)&lt;1,1,(SUM(D104:D115)))</f>
        <v>15</v>
      </c>
      <c r="F116" s="6" t="s">
        <v>166</v>
      </c>
    </row>
    <row r="117" spans="1:12" ht="12" customHeight="1">
      <c r="B117" s="7"/>
      <c r="C117" s="7"/>
      <c r="D117" s="7"/>
      <c r="F117" s="5" t="s">
        <v>336</v>
      </c>
    </row>
    <row r="118" spans="1:12">
      <c r="A118" s="2" t="s">
        <v>221</v>
      </c>
      <c r="B118" s="24" t="str">
        <f>B115+C115&amp;"d6"</f>
        <v>0d6</v>
      </c>
      <c r="C118" s="25" t="s">
        <v>223</v>
      </c>
      <c r="D118" s="7"/>
    </row>
    <row r="119" spans="1:12">
      <c r="A119" s="2" t="s">
        <v>332</v>
      </c>
      <c r="B119" s="24">
        <f t="shared" ref="B119:B120" si="4">IF(G119=0,1,G119)</f>
        <v>15</v>
      </c>
      <c r="C119" s="25" t="s">
        <v>204</v>
      </c>
      <c r="D119" s="7"/>
      <c r="F119" s="57" t="s">
        <v>187</v>
      </c>
      <c r="G119" s="58">
        <f>IF(Calculator!$F$3&gt;0,LOOKUP(Calculator!$F$3,Tables!$R$2:R$21,Tables!$U$2:$U$21)+D116,LOOKUP(Calculator!$F$2,Tables!$R$2:$R$21,Tables!$U$2:$U$21)+D116)</f>
        <v>15</v>
      </c>
    </row>
    <row r="120" spans="1:12">
      <c r="A120" s="2" t="s">
        <v>188</v>
      </c>
      <c r="B120" s="24">
        <f t="shared" si="4"/>
        <v>15</v>
      </c>
      <c r="C120" s="25" t="s">
        <v>365</v>
      </c>
      <c r="D120" s="7"/>
      <c r="E120" s="7"/>
      <c r="F120" s="57" t="s">
        <v>189</v>
      </c>
      <c r="G120" s="58">
        <f>IF(Calculator!$F$3&gt;0,LOOKUP(Calculator!$F$3,Tables!$R$2:R$21,Tables!$S$2:$S$21)+D116,LOOKUP(Calculator!$F$2,Tables!$R$2:$R$21,Tables!$S$2:$S$21)+D116)</f>
        <v>15</v>
      </c>
    </row>
    <row r="121" spans="1:12">
      <c r="A121" s="2" t="s">
        <v>261</v>
      </c>
      <c r="B121" s="26">
        <f>ROUND(D116/5,0)</f>
        <v>3</v>
      </c>
      <c r="C121" s="25" t="s">
        <v>190</v>
      </c>
      <c r="D121" s="7"/>
      <c r="E121" s="7"/>
      <c r="G121" s="7"/>
    </row>
    <row r="122" spans="1:12">
      <c r="A122" s="2" t="s">
        <v>191</v>
      </c>
      <c r="B122" s="24">
        <f>IF(G122=0,1,G122)</f>
        <v>3</v>
      </c>
      <c r="C122" s="25" t="s">
        <v>363</v>
      </c>
      <c r="D122" s="7"/>
      <c r="F122" s="57" t="s">
        <v>141</v>
      </c>
      <c r="G122" s="58">
        <f>IF(Calculator!$F$3&gt;0,LOOKUP(Calculator!$F$3,Tables!$R$2:$R$21,Tables!$T$2:$T$21)+B121,LOOKUP(Calculator!$F$2,Tables!$R$2:$R$21,Tables!$T$2:$T$21)+B121)</f>
        <v>3</v>
      </c>
    </row>
    <row r="123" spans="1:12">
      <c r="A123" s="2" t="s">
        <v>210</v>
      </c>
      <c r="B123" s="26" t="str">
        <f>B110</f>
        <v>None</v>
      </c>
      <c r="C123" s="25" t="s">
        <v>240</v>
      </c>
    </row>
    <row r="124" spans="1:12">
      <c r="B124" s="27"/>
      <c r="C124" s="25"/>
    </row>
    <row r="125" spans="1:12" ht="144" customHeight="1">
      <c r="A125" s="119" t="s">
        <v>45</v>
      </c>
      <c r="B125" s="116"/>
      <c r="C125" s="116"/>
      <c r="D125" s="116"/>
      <c r="E125" s="120"/>
    </row>
    <row r="126" spans="1:12">
      <c r="A126" s="1" t="s">
        <v>382</v>
      </c>
      <c r="B126" s="5" t="s">
        <v>377</v>
      </c>
      <c r="C126" s="8" t="s">
        <v>356</v>
      </c>
      <c r="D126" s="5" t="s">
        <v>300</v>
      </c>
    </row>
    <row r="127" spans="1:12" ht="12" customHeight="1">
      <c r="B127" s="7"/>
      <c r="C127" s="7"/>
      <c r="D127" s="7"/>
    </row>
    <row r="128" spans="1:12" ht="13" thickBot="1">
      <c r="A128" s="1" t="s">
        <v>358</v>
      </c>
      <c r="B128" s="23" t="s">
        <v>359</v>
      </c>
      <c r="C128" s="23" t="s">
        <v>205</v>
      </c>
      <c r="D128" s="23"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246</v>
      </c>
      <c r="C136" s="14"/>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Information</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1" t="s">
        <v>222</v>
      </c>
      <c r="B141" s="23"/>
      <c r="C141" s="23"/>
      <c r="D141" s="23">
        <f>IF(SUM(D129:D140)&lt;1,1,(SUM(D129:D140)))</f>
        <v>13</v>
      </c>
      <c r="F141" s="6" t="s">
        <v>166</v>
      </c>
    </row>
    <row r="142" spans="1:7" ht="12" customHeight="1">
      <c r="B142" s="7"/>
      <c r="C142" s="7"/>
      <c r="D142" s="7"/>
      <c r="F142" s="5" t="s">
        <v>336</v>
      </c>
    </row>
    <row r="143" spans="1:7">
      <c r="A143" s="2" t="s">
        <v>221</v>
      </c>
      <c r="B143" s="24" t="str">
        <f>B140+C140&amp;"d6"</f>
        <v>6d6</v>
      </c>
      <c r="C143" s="25" t="s">
        <v>223</v>
      </c>
      <c r="D143" s="7"/>
    </row>
    <row r="144" spans="1:7">
      <c r="A144" s="2" t="s">
        <v>332</v>
      </c>
      <c r="B144" s="24">
        <f t="shared" ref="B144:B145" si="5">IF(G144=0,1,G144)</f>
        <v>13</v>
      </c>
      <c r="C144" s="25" t="s">
        <v>204</v>
      </c>
      <c r="D144" s="7"/>
      <c r="F144" s="57" t="s">
        <v>187</v>
      </c>
      <c r="G144" s="58">
        <f>IF(Calculator!$F$3&gt;0,LOOKUP(Calculator!$F$3,Tables!$R$2:R$21,Tables!$U$2:$U$21)+D141,LOOKUP(Calculator!$F$2,Tables!$R$2:$R$21,Tables!$U$2:$U$21)+D141)</f>
        <v>13</v>
      </c>
    </row>
    <row r="145" spans="1:12">
      <c r="A145" s="2" t="s">
        <v>188</v>
      </c>
      <c r="B145" s="24">
        <f t="shared" si="5"/>
        <v>13</v>
      </c>
      <c r="C145" s="25" t="s">
        <v>365</v>
      </c>
      <c r="D145" s="7"/>
      <c r="E145" s="7"/>
      <c r="F145" s="57" t="s">
        <v>189</v>
      </c>
      <c r="G145" s="58">
        <f>IF(Calculator!$F$3&gt;0,LOOKUP(Calculator!$F$3,Tables!$R$2:R$21,Tables!$S$2:$S$21)+D141,LOOKUP(Calculator!$F$2,Tables!$R$2:$R$21,Tables!$S$2:$S$21)+D141)</f>
        <v>13</v>
      </c>
    </row>
    <row r="146" spans="1:12">
      <c r="A146" s="2" t="s">
        <v>261</v>
      </c>
      <c r="B146" s="26">
        <f>ROUND(D141/5,0)</f>
        <v>3</v>
      </c>
      <c r="C146" s="25" t="s">
        <v>190</v>
      </c>
      <c r="D146" s="7"/>
      <c r="E146" s="7"/>
      <c r="G146" s="7"/>
    </row>
    <row r="147" spans="1:12">
      <c r="A147" s="2" t="s">
        <v>191</v>
      </c>
      <c r="B147" s="24">
        <f>IF(G147=0,1,G147)</f>
        <v>3</v>
      </c>
      <c r="C147" s="25" t="s">
        <v>363</v>
      </c>
      <c r="D147" s="7"/>
      <c r="F147" s="57" t="s">
        <v>141</v>
      </c>
      <c r="G147" s="58">
        <f>IF(Calculator!$F$3&gt;0,LOOKUP(Calculator!$F$3,Tables!$R$2:$R$21,Tables!$T$2:$T$21)+B146,LOOKUP(Calculator!$F$2,Tables!$R$2:$R$21,Tables!$T$2:$T$21)+B146)</f>
        <v>3</v>
      </c>
    </row>
    <row r="148" spans="1:12">
      <c r="A148" s="2" t="s">
        <v>210</v>
      </c>
      <c r="B148" s="26" t="str">
        <f>B135</f>
        <v>None</v>
      </c>
      <c r="C148" s="25" t="s">
        <v>240</v>
      </c>
      <c r="D148" s="7"/>
    </row>
    <row r="149" spans="1:12" ht="12" customHeight="1">
      <c r="B149" s="27"/>
      <c r="C149" s="25"/>
      <c r="D149" s="7"/>
    </row>
    <row r="150" spans="1:12" ht="144" customHeight="1">
      <c r="A150" s="116" t="s">
        <v>405</v>
      </c>
      <c r="B150" s="116"/>
      <c r="C150" s="116"/>
      <c r="D150" s="116"/>
      <c r="E150" s="120"/>
    </row>
    <row r="151" spans="1:12">
      <c r="A151" s="1" t="s">
        <v>382</v>
      </c>
      <c r="B151" s="5" t="s">
        <v>352</v>
      </c>
      <c r="C151" s="8" t="s">
        <v>356</v>
      </c>
      <c r="D151" s="5" t="s">
        <v>300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0</v>
      </c>
      <c r="C158" s="17" t="s">
        <v>295</v>
      </c>
      <c r="D158" s="18">
        <f>IF(B158=0,0,LOOKUP(B158,Tables!$C$2:$C$21,Tables!$D$2:$D$21))</f>
        <v>0</v>
      </c>
      <c r="F158" s="5" t="s">
        <v>300</v>
      </c>
    </row>
    <row r="159" spans="1:12">
      <c r="A159" s="13" t="s">
        <v>266</v>
      </c>
      <c r="B159" s="14">
        <v>10</v>
      </c>
      <c r="C159" s="14" t="s">
        <v>353</v>
      </c>
      <c r="D159" s="15">
        <f>IF(B159=0,0,IF(B158=0,LOOKUP(B159,Tables!E$2:E$21,Tables!F$2:F$21),"Cannot have both"))</f>
        <v>5</v>
      </c>
      <c r="F159" s="5" t="s">
        <v>177</v>
      </c>
    </row>
    <row r="160" spans="1:12">
      <c r="A160" s="16" t="s">
        <v>269</v>
      </c>
      <c r="B160" s="17" t="s">
        <v>273</v>
      </c>
      <c r="C160" s="17" t="s">
        <v>295</v>
      </c>
      <c r="D160" s="18">
        <f>IF(B160="Full",0,IF(B160="Partial",2,IF(B160="None",5,"ERROR!")))</f>
        <v>5</v>
      </c>
      <c r="F160" s="5" t="s">
        <v>329</v>
      </c>
    </row>
    <row r="161" spans="1:7">
      <c r="A161" s="13" t="s">
        <v>267</v>
      </c>
      <c r="B161" s="14">
        <v>100</v>
      </c>
      <c r="C161" s="14" t="str">
        <f>IF(B161=0,"-",IF(B161="Touch","-",IF(B161=1,"Meter","Meters")))</f>
        <v>Meters</v>
      </c>
      <c r="D161" s="15">
        <f>IF(B161="Touch",1,IF(B161="Self",1,LOOKUP(B161,Tables!$G$2:$G$21,Tables!$H$2:$H$21)))</f>
        <v>5</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Information</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21</v>
      </c>
      <c r="F166" s="6" t="s">
        <v>166</v>
      </c>
    </row>
    <row r="167" spans="1:7" ht="12" customHeight="1">
      <c r="B167" s="7"/>
      <c r="C167" s="7"/>
      <c r="D167" s="7"/>
      <c r="E167" s="7"/>
      <c r="F167" s="5" t="s">
        <v>336</v>
      </c>
    </row>
    <row r="168" spans="1:7">
      <c r="A168" s="2" t="s">
        <v>221</v>
      </c>
      <c r="B168" s="24" t="str">
        <f>B165+C165&amp;"d6"</f>
        <v>6d6</v>
      </c>
      <c r="C168" s="25" t="s">
        <v>223</v>
      </c>
      <c r="D168" s="7"/>
      <c r="E168" s="7"/>
    </row>
    <row r="169" spans="1:7">
      <c r="A169" s="2" t="s">
        <v>332</v>
      </c>
      <c r="B169" s="24">
        <f t="shared" ref="B169:B170" si="6">IF(G169=0,1,G169)</f>
        <v>21</v>
      </c>
      <c r="C169" s="25" t="s">
        <v>204</v>
      </c>
      <c r="D169" s="7"/>
      <c r="E169" s="7"/>
      <c r="F169" s="57" t="s">
        <v>187</v>
      </c>
      <c r="G169" s="58">
        <f>IF(Calculator!$F$3&gt;0,LOOKUP(Calculator!$F$3,Tables!$R$2:R$21,Tables!$U$2:$U$21)+D166,LOOKUP(Calculator!$F$2,Tables!$R$2:$R$21,Tables!$U$2:$U$21)+D166)</f>
        <v>21</v>
      </c>
    </row>
    <row r="170" spans="1:7">
      <c r="A170" s="2" t="s">
        <v>188</v>
      </c>
      <c r="B170" s="24">
        <f t="shared" si="6"/>
        <v>21</v>
      </c>
      <c r="C170" s="25" t="s">
        <v>365</v>
      </c>
      <c r="D170" s="7"/>
      <c r="E170" s="7"/>
      <c r="F170" s="57" t="s">
        <v>189</v>
      </c>
      <c r="G170" s="58">
        <f>IF(Calculator!$F$3&gt;0,LOOKUP(Calculator!$F$3,Tables!$R$2:R$21,Tables!$S$2:$S$21)+D166,LOOKUP(Calculator!$F$2,Tables!$R$2:$R$21,Tables!$S$2:$S$21)+D166)</f>
        <v>21</v>
      </c>
    </row>
    <row r="171" spans="1:7">
      <c r="A171" s="2" t="s">
        <v>261</v>
      </c>
      <c r="B171" s="26">
        <f>ROUND(D166/5,0)</f>
        <v>4</v>
      </c>
      <c r="C171" s="25" t="s">
        <v>190</v>
      </c>
      <c r="D171" s="7"/>
      <c r="E171" s="7"/>
      <c r="G171" s="7"/>
    </row>
    <row r="172" spans="1:7">
      <c r="A172" s="2" t="s">
        <v>191</v>
      </c>
      <c r="B172" s="24">
        <f>IF(G172=0,1,G172)</f>
        <v>4</v>
      </c>
      <c r="C172" s="25" t="s">
        <v>363</v>
      </c>
      <c r="D172" s="7"/>
      <c r="E172" s="7"/>
      <c r="F172" s="57" t="s">
        <v>141</v>
      </c>
      <c r="G172" s="58">
        <f>IF(Calculator!$F$3&gt;0,LOOKUP(Calculator!$F$3,Tables!$R$2:$R$21,Tables!$T$2:$T$21)+B171,LOOKUP(Calculator!$F$2,Tables!$R$2:$R$21,Tables!$T$2:$T$21)+B171)</f>
        <v>4</v>
      </c>
    </row>
    <row r="173" spans="1:7" ht="12" customHeight="1">
      <c r="A173" s="2" t="s">
        <v>210</v>
      </c>
      <c r="B173" s="26" t="str">
        <f>B160</f>
        <v>None</v>
      </c>
      <c r="C173" s="25" t="s">
        <v>240</v>
      </c>
    </row>
    <row r="174" spans="1:7" ht="12" customHeight="1">
      <c r="B174" s="27"/>
      <c r="C174" s="25"/>
    </row>
    <row r="175" spans="1:7" ht="144" customHeight="1">
      <c r="A175" s="116" t="s">
        <v>388</v>
      </c>
      <c r="B175" s="116"/>
      <c r="C175" s="116"/>
      <c r="D175" s="116"/>
      <c r="E175" s="120"/>
    </row>
    <row r="176" spans="1:7">
      <c r="A176" s="1" t="s">
        <v>382</v>
      </c>
      <c r="B176" s="5" t="s">
        <v>378</v>
      </c>
      <c r="C176" s="8" t="s">
        <v>356</v>
      </c>
      <c r="D176" s="5" t="s">
        <v>300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1</v>
      </c>
      <c r="C183" s="17" t="s">
        <v>295</v>
      </c>
      <c r="D183" s="18">
        <f>IF(B183=0,0,LOOKUP(B183,Tables!$C$2:$C$21,Tables!$D$2:$D$21))</f>
        <v>1</v>
      </c>
      <c r="F183" s="5" t="s">
        <v>300</v>
      </c>
    </row>
    <row r="184" spans="1:12">
      <c r="A184" s="13" t="s">
        <v>266</v>
      </c>
      <c r="B184" s="14">
        <v>0</v>
      </c>
      <c r="C184" s="14" t="str">
        <f>IF(B184=0,"-",IF(B184=1,"Meter Radius","Meters Radius"))</f>
        <v>-</v>
      </c>
      <c r="D184" s="15">
        <f>IF(B184=0,0,IF(B183=0,LOOKUP(B184,Tables!E$2:E$21,Tables!F$2:F$21),"Cannot have both"))</f>
        <v>0</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323</v>
      </c>
      <c r="D187" s="19">
        <f>IF(B187="Instantaneous",1,IF(B187="Permanent",14,IF(C187="Round",LOOKUP(B187,Tables!$J$2:$J$10,Tables!$K$2:$K$10),IF(C187="Minute",LOOKUP(B187,Tables!$J$11:$J$15,Tables!K$11:K$15),IF(C187="Hour",7,LOOKUP(C187,Tables!$I$16:$I$20,Tables!$K$16:$K$20))))))</f>
        <v>3</v>
      </c>
    </row>
    <row r="188" spans="1:12">
      <c r="A188" s="13" t="s">
        <v>250</v>
      </c>
      <c r="B188" s="14" t="str">
        <f>D176</f>
        <v>Information</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13</v>
      </c>
      <c r="F191" s="6" t="s">
        <v>166</v>
      </c>
    </row>
    <row r="192" spans="1:12">
      <c r="B192" s="7"/>
      <c r="C192" s="7"/>
      <c r="D192" s="7"/>
      <c r="F192" s="5" t="s">
        <v>336</v>
      </c>
    </row>
    <row r="193" spans="1:12">
      <c r="A193" s="2" t="s">
        <v>221</v>
      </c>
      <c r="B193" s="24" t="str">
        <f>B190+C190&amp;"d6"</f>
        <v>6d6</v>
      </c>
      <c r="C193" s="25" t="s">
        <v>223</v>
      </c>
      <c r="D193" s="7"/>
    </row>
    <row r="194" spans="1:12">
      <c r="A194" s="2" t="s">
        <v>332</v>
      </c>
      <c r="B194" s="24">
        <f t="shared" ref="B194:B195" si="7">IF(G194=0,1,G194)</f>
        <v>13</v>
      </c>
      <c r="C194" s="25" t="s">
        <v>204</v>
      </c>
      <c r="D194" s="7"/>
      <c r="F194" s="57" t="s">
        <v>187</v>
      </c>
      <c r="G194" s="58">
        <f>IF(Calculator!$F$3&gt;0,LOOKUP(Calculator!$F$3,Tables!$R$2:R$21,Tables!$U$2:$U$21)+D191,LOOKUP(Calculator!$F$2,Tables!$R$2:$R$21,Tables!$U$2:$U$21)+D191)</f>
        <v>13</v>
      </c>
    </row>
    <row r="195" spans="1:12">
      <c r="A195" s="2" t="s">
        <v>188</v>
      </c>
      <c r="B195" s="24">
        <f t="shared" si="7"/>
        <v>13</v>
      </c>
      <c r="C195" s="25" t="s">
        <v>365</v>
      </c>
      <c r="D195" s="7"/>
      <c r="E195" s="7"/>
      <c r="F195" s="57" t="s">
        <v>189</v>
      </c>
      <c r="G195" s="58">
        <f>IF(Calculator!$F$3&gt;0,LOOKUP(Calculator!$F$3,Tables!$R$2:R$21,Tables!$S$2:$S$21)+D191,LOOKUP(Calculator!$F$2,Tables!$R$2:$R$21,Tables!$S$2:$S$21)+D191)</f>
        <v>13</v>
      </c>
    </row>
    <row r="196" spans="1:12">
      <c r="A196" s="2" t="s">
        <v>261</v>
      </c>
      <c r="B196" s="26">
        <f>ROUND(D191/5,0)</f>
        <v>3</v>
      </c>
      <c r="C196" s="25" t="s">
        <v>190</v>
      </c>
      <c r="D196" s="7"/>
      <c r="E196" s="7"/>
      <c r="G196" s="7"/>
    </row>
    <row r="197" spans="1:12">
      <c r="A197" s="2" t="s">
        <v>191</v>
      </c>
      <c r="B197" s="24">
        <f>IF(G197=0,1,G197)</f>
        <v>3</v>
      </c>
      <c r="C197" s="25" t="s">
        <v>363</v>
      </c>
      <c r="D197" s="7"/>
      <c r="F197" s="57" t="s">
        <v>141</v>
      </c>
      <c r="G197" s="58">
        <f>IF(Calculator!$F$3&gt;0,LOOKUP(Calculator!$F$3,Tables!$R$2:$R$21,Tables!$T$2:$T$21)+B196,LOOKUP(Calculator!$F$2,Tables!$R$2:$R$21,Tables!$T$2:$T$21)+B196)</f>
        <v>3</v>
      </c>
    </row>
    <row r="198" spans="1:12">
      <c r="A198" s="2" t="s">
        <v>210</v>
      </c>
      <c r="B198" s="26" t="str">
        <f>B185</f>
        <v>None</v>
      </c>
      <c r="C198" s="25" t="s">
        <v>240</v>
      </c>
    </row>
    <row r="199" spans="1:12">
      <c r="B199" s="27"/>
      <c r="C199" s="25"/>
    </row>
    <row r="200" spans="1:12" ht="144" customHeight="1">
      <c r="A200" s="119" t="s">
        <v>66</v>
      </c>
      <c r="B200" s="116"/>
      <c r="C200" s="116"/>
      <c r="D200" s="116"/>
      <c r="E200" s="120"/>
    </row>
    <row r="201" spans="1:12">
      <c r="A201" s="1" t="s">
        <v>382</v>
      </c>
      <c r="B201" s="5" t="s">
        <v>373</v>
      </c>
      <c r="C201" s="8" t="s">
        <v>356</v>
      </c>
      <c r="D201" s="5" t="s">
        <v>300</v>
      </c>
    </row>
    <row r="202" spans="1:12">
      <c r="B202" s="7"/>
      <c r="C202" s="7"/>
      <c r="D202" s="7"/>
    </row>
    <row r="203" spans="1:12" ht="13" thickBot="1">
      <c r="A203" s="1" t="s">
        <v>358</v>
      </c>
      <c r="B203" s="23" t="s">
        <v>359</v>
      </c>
      <c r="C203" s="23" t="s">
        <v>205</v>
      </c>
      <c r="D203" s="23" t="s">
        <v>316</v>
      </c>
      <c r="F203" s="4" t="s">
        <v>317</v>
      </c>
      <c r="L203" s="68"/>
    </row>
    <row r="204" spans="1:12">
      <c r="A204" s="10" t="s">
        <v>357</v>
      </c>
      <c r="B204" s="11" t="s">
        <v>206</v>
      </c>
      <c r="C204" s="11" t="s">
        <v>295</v>
      </c>
      <c r="D204" s="12">
        <f>IF(B204=0,0,LOOKUP(B204,Tables!A$2:A$4,Tables!B$2:B$4))</f>
        <v>0</v>
      </c>
      <c r="F204" s="5" t="s">
        <v>180</v>
      </c>
    </row>
    <row r="205" spans="1:12">
      <c r="A205" s="13" t="s">
        <v>294</v>
      </c>
      <c r="B205" s="14">
        <v>0</v>
      </c>
      <c r="C205" s="14" t="s">
        <v>212</v>
      </c>
      <c r="D205" s="15">
        <f>IF(B205=0,0,-1)</f>
        <v>0</v>
      </c>
      <c r="F205" s="5" t="s">
        <v>298</v>
      </c>
    </row>
    <row r="206" spans="1:12">
      <c r="A206" s="16" t="s">
        <v>296</v>
      </c>
      <c r="B206" s="17">
        <v>0</v>
      </c>
      <c r="C206" s="17" t="s">
        <v>295</v>
      </c>
      <c r="D206" s="18">
        <f>IF(B206=0,0,-1)</f>
        <v>0</v>
      </c>
      <c r="F206" s="5" t="s">
        <v>286</v>
      </c>
    </row>
    <row r="207" spans="1:12">
      <c r="A207" s="13" t="s">
        <v>297</v>
      </c>
      <c r="B207" s="14">
        <v>0</v>
      </c>
      <c r="C207" s="14" t="s">
        <v>295</v>
      </c>
      <c r="D207" s="15">
        <f>IF(B207=0,0,-1)</f>
        <v>0</v>
      </c>
      <c r="F207" s="5" t="s">
        <v>299</v>
      </c>
    </row>
    <row r="208" spans="1:12">
      <c r="A208" s="16" t="s">
        <v>219</v>
      </c>
      <c r="B208" s="17">
        <v>1</v>
      </c>
      <c r="C208" s="17" t="s">
        <v>295</v>
      </c>
      <c r="D208" s="18">
        <f>IF(B208=0,0,LOOKUP(B208,Tables!$C$2:$C$21,Tables!$D$2:$D$21))</f>
        <v>1</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273</v>
      </c>
      <c r="C210" s="17" t="s">
        <v>295</v>
      </c>
      <c r="D210" s="18">
        <f>IF(B210="Full",0,IF(B210="Partial",2,IF(B210="None",5,"ERROR!")))</f>
        <v>5</v>
      </c>
      <c r="F210" s="5" t="s">
        <v>329</v>
      </c>
    </row>
    <row r="211" spans="1:7">
      <c r="A211" s="13" t="s">
        <v>267</v>
      </c>
      <c r="B211" s="14" t="s">
        <v>63</v>
      </c>
      <c r="C211" s="14" t="str">
        <f>IF(B211=0,"-",IF(B211="Touch","-",IF(B211=1,"Meter","Meters")))</f>
        <v>-</v>
      </c>
      <c r="D211" s="15">
        <f>IF(B211="Touch",1,IF(B211="Self",1,LOOKUP(B211,Tables!$G$2:$G$21,Tables!$H$2:$H$21)))</f>
        <v>1</v>
      </c>
      <c r="F211" s="5" t="s">
        <v>321</v>
      </c>
    </row>
    <row r="212" spans="1:7">
      <c r="A212" s="16" t="s">
        <v>268</v>
      </c>
      <c r="B212" s="17">
        <v>1</v>
      </c>
      <c r="C212" s="17" t="s">
        <v>323</v>
      </c>
      <c r="D212" s="19">
        <f>IF(B212="Instantaneous",1,IF(B212="Permanent",14,IF(C212="Round",LOOKUP(B212,Tables!$J$2:$J$10,Tables!$K$2:$K$10),IF(C212="Minute",LOOKUP(B212,Tables!$J$11:$J$15,Tables!K$11:K$15),IF(C212="Hour",7,LOOKUP(C212,Tables!$I$16:$I$20,Tables!$K$16:$K$20))))))</f>
        <v>3</v>
      </c>
    </row>
    <row r="213" spans="1:7">
      <c r="A213" s="13" t="s">
        <v>250</v>
      </c>
      <c r="B213" s="14" t="str">
        <f>D201</f>
        <v>Information</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6</v>
      </c>
      <c r="C215" s="21">
        <f>IF(SUM(B205:B207)&gt;0,"+"&amp;SUM(B205:B207),0)</f>
        <v>0</v>
      </c>
      <c r="D215" s="22">
        <f>B215</f>
        <v>6</v>
      </c>
      <c r="F215" s="6" t="s">
        <v>338</v>
      </c>
    </row>
    <row r="216" spans="1:7">
      <c r="A216" s="1" t="s">
        <v>222</v>
      </c>
      <c r="B216" s="23"/>
      <c r="C216" s="23"/>
      <c r="D216" s="23">
        <f>IF(SUM(D204:D215)&lt;1,1,(SUM(D204:D215)))</f>
        <v>13</v>
      </c>
      <c r="F216" s="6" t="s">
        <v>166</v>
      </c>
    </row>
    <row r="217" spans="1:7">
      <c r="B217" s="7"/>
      <c r="C217" s="7"/>
      <c r="D217" s="7"/>
      <c r="F217" s="5" t="s">
        <v>336</v>
      </c>
    </row>
    <row r="218" spans="1:7">
      <c r="A218" s="2" t="s">
        <v>221</v>
      </c>
      <c r="B218" s="24" t="str">
        <f>B215+C215&amp;"d6"</f>
        <v>6d6</v>
      </c>
      <c r="C218" s="25" t="s">
        <v>223</v>
      </c>
      <c r="D218" s="7"/>
    </row>
    <row r="219" spans="1:7">
      <c r="A219" s="2" t="s">
        <v>332</v>
      </c>
      <c r="B219" s="24">
        <f t="shared" ref="B219:B220" si="8">IF(G219=0,1,G219)</f>
        <v>13</v>
      </c>
      <c r="C219" s="25" t="s">
        <v>204</v>
      </c>
      <c r="D219" s="7"/>
      <c r="F219" s="57" t="s">
        <v>187</v>
      </c>
      <c r="G219" s="58">
        <f>IF(Calculator!$F$3&gt;0,LOOKUP(Calculator!$F$3,Tables!$R$2:R$21,Tables!$U$2:$U$21)+D216,LOOKUP(Calculator!$F$2,Tables!$R$2:$R$21,Tables!$U$2:$U$21)+D216)</f>
        <v>13</v>
      </c>
    </row>
    <row r="220" spans="1:7">
      <c r="A220" s="2" t="s">
        <v>188</v>
      </c>
      <c r="B220" s="24">
        <f t="shared" si="8"/>
        <v>13</v>
      </c>
      <c r="C220" s="25" t="s">
        <v>365</v>
      </c>
      <c r="D220" s="7"/>
      <c r="E220" s="7"/>
      <c r="F220" s="57" t="s">
        <v>189</v>
      </c>
      <c r="G220" s="58">
        <f>IF(Calculator!$F$3&gt;0,LOOKUP(Calculator!$F$3,Tables!$R$2:R$21,Tables!$S$2:$S$21)+D216,LOOKUP(Calculator!$F$2,Tables!$R$2:$R$21,Tables!$S$2:$S$21)+D216)</f>
        <v>13</v>
      </c>
    </row>
    <row r="221" spans="1:7">
      <c r="A221" s="2" t="s">
        <v>261</v>
      </c>
      <c r="B221" s="26">
        <f>ROUND(D216/5,0)</f>
        <v>3</v>
      </c>
      <c r="C221" s="25" t="s">
        <v>190</v>
      </c>
      <c r="D221" s="7"/>
      <c r="E221" s="7"/>
      <c r="G221" s="7"/>
    </row>
    <row r="222" spans="1:7">
      <c r="A222" s="2" t="s">
        <v>191</v>
      </c>
      <c r="B222" s="24">
        <f>IF(G222=0,1,G222)</f>
        <v>3</v>
      </c>
      <c r="C222" s="25" t="s">
        <v>363</v>
      </c>
      <c r="D222" s="7"/>
      <c r="F222" s="57" t="s">
        <v>141</v>
      </c>
      <c r="G222" s="58">
        <f>IF(Calculator!$F$3&gt;0,LOOKUP(Calculator!$F$3,Tables!$R$2:$R$21,Tables!$T$2:$T$21)+B221,LOOKUP(Calculator!$F$2,Tables!$R$2:$R$21,Tables!$T$2:$T$21)+B221)</f>
        <v>3</v>
      </c>
    </row>
    <row r="223" spans="1:7">
      <c r="A223" s="2" t="s">
        <v>210</v>
      </c>
      <c r="B223" s="26" t="str">
        <f>B210</f>
        <v>None</v>
      </c>
      <c r="C223" s="25" t="s">
        <v>240</v>
      </c>
      <c r="D223" s="7"/>
    </row>
    <row r="224" spans="1:7">
      <c r="B224" s="27"/>
      <c r="C224" s="25"/>
      <c r="D224" s="7"/>
    </row>
    <row r="225" spans="1:12" ht="144" customHeight="1">
      <c r="A225" s="116" t="s">
        <v>376</v>
      </c>
      <c r="B225" s="116"/>
      <c r="C225" s="116"/>
      <c r="D225" s="116"/>
      <c r="E225" s="120"/>
    </row>
    <row r="226" spans="1:12">
      <c r="A226" s="1" t="s">
        <v>382</v>
      </c>
      <c r="B226" s="5" t="s">
        <v>331</v>
      </c>
      <c r="C226" s="8" t="s">
        <v>356</v>
      </c>
      <c r="D226" s="5" t="s">
        <v>300</v>
      </c>
    </row>
    <row r="227" spans="1:12">
      <c r="B227" s="7"/>
      <c r="C227" s="7"/>
      <c r="D227" s="7"/>
    </row>
    <row r="228" spans="1:12" ht="13" thickBot="1">
      <c r="A228" s="4" t="s">
        <v>358</v>
      </c>
      <c r="B228" s="9" t="s">
        <v>359</v>
      </c>
      <c r="C228" s="9" t="s">
        <v>205</v>
      </c>
      <c r="D228" s="9" t="s">
        <v>316</v>
      </c>
      <c r="F228" s="4" t="s">
        <v>317</v>
      </c>
      <c r="L228" s="68"/>
    </row>
    <row r="229" spans="1:12">
      <c r="A229" s="10" t="s">
        <v>357</v>
      </c>
      <c r="B229" s="11" t="s">
        <v>206</v>
      </c>
      <c r="C229" s="11" t="s">
        <v>295</v>
      </c>
      <c r="D229" s="12">
        <f>IF(B229=0,0,LOOKUP(B229,Tables!A$2:A$4,Tables!B$2:B$4))</f>
        <v>0</v>
      </c>
      <c r="F229" s="5" t="s">
        <v>180</v>
      </c>
    </row>
    <row r="230" spans="1:12">
      <c r="A230" s="13" t="s">
        <v>294</v>
      </c>
      <c r="B230" s="14">
        <v>0</v>
      </c>
      <c r="C230" s="14" t="s">
        <v>212</v>
      </c>
      <c r="D230" s="15">
        <f>IF(B230=0,0,-1)</f>
        <v>0</v>
      </c>
      <c r="F230" s="5" t="s">
        <v>298</v>
      </c>
    </row>
    <row r="231" spans="1:12">
      <c r="A231" s="16" t="s">
        <v>296</v>
      </c>
      <c r="B231" s="17">
        <v>0</v>
      </c>
      <c r="C231" s="17" t="s">
        <v>295</v>
      </c>
      <c r="D231" s="18">
        <f>IF(B231=0,0,-1)</f>
        <v>0</v>
      </c>
      <c r="F231" s="5" t="s">
        <v>286</v>
      </c>
    </row>
    <row r="232" spans="1:12">
      <c r="A232" s="13" t="s">
        <v>297</v>
      </c>
      <c r="B232" s="14">
        <v>0</v>
      </c>
      <c r="C232" s="14" t="s">
        <v>295</v>
      </c>
      <c r="D232" s="15">
        <f>IF(B232=0,0,-1)</f>
        <v>0</v>
      </c>
      <c r="F232" s="5" t="s">
        <v>299</v>
      </c>
    </row>
    <row r="233" spans="1:12">
      <c r="A233" s="16" t="s">
        <v>219</v>
      </c>
      <c r="B233" s="17">
        <v>0</v>
      </c>
      <c r="C233" s="17" t="s">
        <v>295</v>
      </c>
      <c r="D233" s="18">
        <f>IF(B233=0,0,LOOKUP(B233,Tables!$C$2:$C$21,Tables!$D$2:$D$21))</f>
        <v>0</v>
      </c>
      <c r="F233" s="5" t="s">
        <v>300</v>
      </c>
    </row>
    <row r="234" spans="1:12">
      <c r="A234" s="13" t="s">
        <v>266</v>
      </c>
      <c r="B234" s="14">
        <v>10</v>
      </c>
      <c r="C234" s="14" t="str">
        <f>IF(B234=0,"-",IF(B234=1,"Meter Radius","Meters Radius"))</f>
        <v>Meters Radius</v>
      </c>
      <c r="D234" s="15">
        <f>IF(B234=0,0,IF(B233=0,LOOKUP(B234,Tables!E$2:E$21,Tables!F$2:F$21),"Cannot have both"))</f>
        <v>5</v>
      </c>
      <c r="F234" s="5" t="s">
        <v>177</v>
      </c>
    </row>
    <row r="235" spans="1:12">
      <c r="A235" s="16" t="s">
        <v>269</v>
      </c>
      <c r="B235" s="17" t="s">
        <v>271</v>
      </c>
      <c r="C235" s="17" t="s">
        <v>295</v>
      </c>
      <c r="D235" s="18">
        <f>IF(B235="Full",0,IF(B235="Partial",2,IF(B235="None",5,"ERROR!")))</f>
        <v>0</v>
      </c>
      <c r="F235" s="5" t="s">
        <v>328</v>
      </c>
    </row>
    <row r="236" spans="1:12">
      <c r="A236" s="13" t="s">
        <v>267</v>
      </c>
      <c r="B236" s="14" t="s">
        <v>282</v>
      </c>
      <c r="C236" s="14" t="str">
        <f>IF(B236=0,"-",IF(B236="Touch","-",IF(B236=1,"Meter","Meters")))</f>
        <v>-</v>
      </c>
      <c r="D236" s="15">
        <f>IF(B236="Touch",1,IF(B236="Self",1,LOOKUP(B236,Tables!$G$2:$G$21,Tables!$H$2:$H$21)))</f>
        <v>1</v>
      </c>
      <c r="F236" s="5" t="s">
        <v>163</v>
      </c>
    </row>
    <row r="237" spans="1:12">
      <c r="A237" s="16" t="s">
        <v>268</v>
      </c>
      <c r="B237" s="17">
        <v>1</v>
      </c>
      <c r="C237" s="17" t="s">
        <v>323</v>
      </c>
      <c r="D237" s="19">
        <f>IF(B237="Instantaneous",1,IF(B237="Permanent",14,IF(C237="Round",LOOKUP(B237,Tables!$J$2:$J$10,Tables!$K$2:$K$10),IF(C237="Minute",LOOKUP(B237,Tables!$J$11:$J$15,Tables!K$11:K$15),IF(C237="Hour",7,LOOKUP(C237,Tables!$I$16:$I$20,Tables!$K$16:$K$20))))))</f>
        <v>3</v>
      </c>
    </row>
    <row r="238" spans="1:12">
      <c r="A238" s="13" t="s">
        <v>250</v>
      </c>
      <c r="B238" s="14" t="str">
        <f>D226</f>
        <v>Information</v>
      </c>
      <c r="C238" s="14" t="s">
        <v>295</v>
      </c>
      <c r="D238" s="15">
        <f>LOOKUP(B238,Tables!$N$2:$N$9,Tables!$O$2:$O$9)</f>
        <v>1</v>
      </c>
      <c r="F238" s="4" t="s">
        <v>287</v>
      </c>
    </row>
    <row r="239" spans="1:12">
      <c r="A239" s="16" t="s">
        <v>202</v>
      </c>
      <c r="B239" s="17" t="s">
        <v>407</v>
      </c>
      <c r="C239" s="17" t="s">
        <v>295</v>
      </c>
      <c r="D239" s="18">
        <f>LOOKUP(B239,Tables!$P$2:$P$5,Tables!$Q$2:$Q$5)</f>
        <v>-4</v>
      </c>
      <c r="F239" s="6" t="s">
        <v>407</v>
      </c>
    </row>
    <row r="240" spans="1:12" ht="13" thickBot="1">
      <c r="A240" s="20" t="s">
        <v>251</v>
      </c>
      <c r="B240" s="21">
        <v>6</v>
      </c>
      <c r="C240" s="21">
        <f>IF(SUM(B230:B232)&gt;0,"+"&amp;SUM(B230:B232),0)</f>
        <v>0</v>
      </c>
      <c r="D240" s="22">
        <f>B240</f>
        <v>6</v>
      </c>
      <c r="F240" s="6" t="s">
        <v>338</v>
      </c>
    </row>
    <row r="241" spans="1:7">
      <c r="A241" s="4" t="s">
        <v>222</v>
      </c>
      <c r="B241" s="9"/>
      <c r="C241" s="9"/>
      <c r="D241" s="23">
        <f>IF(SUM(D229:D240)&lt;1,1,(SUM(D229:D240)))</f>
        <v>12</v>
      </c>
      <c r="F241" s="6" t="s">
        <v>166</v>
      </c>
    </row>
    <row r="242" spans="1:7">
      <c r="B242" s="7"/>
      <c r="C242" s="7"/>
      <c r="D242" s="7"/>
      <c r="E242" s="7"/>
      <c r="F242" s="5" t="s">
        <v>336</v>
      </c>
    </row>
    <row r="243" spans="1:7">
      <c r="A243" s="2" t="s">
        <v>221</v>
      </c>
      <c r="B243" s="24" t="str">
        <f>B240+C240&amp;"d6"</f>
        <v>6d6</v>
      </c>
      <c r="C243" s="25" t="s">
        <v>223</v>
      </c>
      <c r="D243" s="7"/>
      <c r="E243" s="7"/>
      <c r="G243" s="7"/>
    </row>
    <row r="244" spans="1:7">
      <c r="A244" s="2" t="s">
        <v>332</v>
      </c>
      <c r="B244" s="24">
        <f t="shared" ref="B244:B245" si="9">IF(G244=0,1,G244)</f>
        <v>12</v>
      </c>
      <c r="C244" s="25" t="s">
        <v>204</v>
      </c>
      <c r="D244" s="7"/>
      <c r="E244" s="7"/>
      <c r="F244" s="57" t="s">
        <v>187</v>
      </c>
      <c r="G244" s="58">
        <f>IF(Calculator!$F$3&gt;0,LOOKUP(Calculator!$F$3,Tables!$R$2:R$21,Tables!$U$2:$U$21)+D241,LOOKUP(Calculator!$F$2,Tables!$R$2:$R$21,Tables!$U$2:$U$21)+D241)</f>
        <v>12</v>
      </c>
    </row>
    <row r="245" spans="1:7">
      <c r="A245" s="2" t="s">
        <v>188</v>
      </c>
      <c r="B245" s="24">
        <f t="shared" si="9"/>
        <v>12</v>
      </c>
      <c r="C245" s="25" t="s">
        <v>365</v>
      </c>
      <c r="D245" s="7"/>
      <c r="E245" s="7"/>
      <c r="F245" s="57" t="s">
        <v>189</v>
      </c>
      <c r="G245" s="58">
        <f>IF(Calculator!$F$3&gt;0,LOOKUP(Calculator!$F$3,Tables!$R$2:R$21,Tables!$S$2:$S$21)+D241,LOOKUP(Calculator!$F$2,Tables!$R$2:$R$21,Tables!$S$2:$S$21)+D241)</f>
        <v>12</v>
      </c>
    </row>
    <row r="246" spans="1:7">
      <c r="A246" s="2" t="s">
        <v>261</v>
      </c>
      <c r="B246" s="26">
        <f>ROUND(D241/5,0)</f>
        <v>2</v>
      </c>
      <c r="C246" s="25" t="s">
        <v>190</v>
      </c>
      <c r="D246" s="7"/>
      <c r="E246" s="7"/>
      <c r="G246" s="7"/>
    </row>
    <row r="247" spans="1:7">
      <c r="A247" s="2" t="s">
        <v>191</v>
      </c>
      <c r="B247" s="24">
        <f>IF(G247=0,1,G247)</f>
        <v>2</v>
      </c>
      <c r="C247" s="25" t="s">
        <v>363</v>
      </c>
      <c r="D247" s="7"/>
      <c r="E247" s="7"/>
      <c r="F247" s="57" t="s">
        <v>141</v>
      </c>
      <c r="G247" s="58">
        <f>IF(Calculator!$F$3&gt;0,LOOKUP(Calculator!$F$3,Tables!$R$2:$R$21,Tables!$T$2:$T$21)+B246,LOOKUP(Calculator!$F$2,Tables!$R$2:$R$21,Tables!$T$2:$T$21)+B246)</f>
        <v>2</v>
      </c>
    </row>
    <row r="248" spans="1:7">
      <c r="A248" s="2" t="s">
        <v>210</v>
      </c>
      <c r="B248" s="26" t="str">
        <f>B235</f>
        <v>Full</v>
      </c>
      <c r="C248" s="25" t="s">
        <v>240</v>
      </c>
      <c r="D248" s="7"/>
      <c r="E248" s="7"/>
      <c r="F248" s="7"/>
      <c r="G248" s="7"/>
    </row>
    <row r="249" spans="1:7">
      <c r="B249" s="27"/>
      <c r="C249" s="25"/>
      <c r="D249" s="7"/>
      <c r="E249" s="7"/>
      <c r="F249" s="7"/>
      <c r="G249" s="7"/>
    </row>
    <row r="250" spans="1:7" ht="144" customHeight="1">
      <c r="A250" s="119" t="s">
        <v>62</v>
      </c>
      <c r="B250" s="116"/>
      <c r="C250" s="116"/>
      <c r="D250" s="116"/>
      <c r="E250" s="120"/>
    </row>
    <row r="251" spans="1:7">
      <c r="A251" s="1" t="s">
        <v>382</v>
      </c>
      <c r="B251" s="7"/>
      <c r="C251" s="8" t="s">
        <v>356</v>
      </c>
      <c r="D251" s="5" t="s">
        <v>300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Information</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3</v>
      </c>
      <c r="C272" s="25" t="s">
        <v>363</v>
      </c>
      <c r="D272" s="7"/>
      <c r="E272" s="7"/>
      <c r="F272" s="57" t="s">
        <v>141</v>
      </c>
      <c r="G272" s="58">
        <f>IF(Calculator!$F$3&gt;0,LOOKUP(Calculator!$F$3,Tables!$R$2:$R$21,Tables!$T$2:$T$21)+B271,LOOKUP(Calculator!$F$2,Tables!$R$2:$R$21,Tables!$T$2:$T$21)+B271)</f>
        <v>3</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300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Information</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12</v>
      </c>
      <c r="C295" s="25" t="s">
        <v>365</v>
      </c>
      <c r="D295" s="7"/>
      <c r="E295" s="7"/>
      <c r="F295" s="57" t="s">
        <v>189</v>
      </c>
      <c r="G295" s="58">
        <f>IF(Calculator!$F$3&gt;0,LOOKUP(Calculator!$F$3,Tables!$R$2:R$21,Tables!$S$2:$S$21)+D291,LOOKUP(Calculator!$F$2,Tables!$R$2:$R$21,Tables!$S$2:$S$21)+D291)</f>
        <v>12</v>
      </c>
    </row>
    <row r="296" spans="1:7">
      <c r="A296" s="2" t="s">
        <v>261</v>
      </c>
      <c r="B296" s="26">
        <f>ROUND(D291/5,0)</f>
        <v>2</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300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Information</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12</v>
      </c>
      <c r="C320" s="25" t="s">
        <v>365</v>
      </c>
      <c r="D320" s="7"/>
      <c r="E320" s="7"/>
      <c r="F320" s="57" t="s">
        <v>189</v>
      </c>
      <c r="G320" s="58">
        <f>IF(Calculator!$F$3&gt;0,LOOKUP(Calculator!$F$3,Tables!$R$2:R$21,Tables!$S$2:$S$21)+D316,LOOKUP(Calculator!$F$2,Tables!$R$2:$R$21,Tables!$S$2:$S$21)+D316)</f>
        <v>12</v>
      </c>
    </row>
    <row r="321" spans="1:7">
      <c r="A321" s="2" t="s">
        <v>261</v>
      </c>
      <c r="B321" s="26">
        <f>ROUND(D316/5,0)</f>
        <v>2</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300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Information</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300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Information</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27</v>
      </c>
      <c r="C370" s="25" t="s">
        <v>365</v>
      </c>
      <c r="D370" s="7"/>
      <c r="E370" s="7"/>
      <c r="F370" s="57" t="s">
        <v>189</v>
      </c>
      <c r="G370" s="58">
        <f>IF(Calculator!$F$3&gt;0,LOOKUP(Calculator!$F$3,Tables!$R$2:R$21,Tables!$S$2:$S$21)+D366,LOOKUP(Calculator!$F$2,Tables!$R$2:$R$21,Tables!$S$2:$S$21)+D366)</f>
        <v>27</v>
      </c>
    </row>
    <row r="371" spans="1:7">
      <c r="A371" s="2" t="s">
        <v>261</v>
      </c>
      <c r="B371" s="26">
        <f>ROUND(D366/5,0)</f>
        <v>5</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300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Information</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7</v>
      </c>
      <c r="C395" s="25" t="s">
        <v>365</v>
      </c>
      <c r="D395" s="7"/>
      <c r="E395" s="7"/>
      <c r="F395" s="57" t="s">
        <v>189</v>
      </c>
      <c r="G395" s="58">
        <f>IF(Calculator!$F$3&gt;0,LOOKUP(Calculator!$F$3,Tables!$R$2:R$21,Tables!$S$2:$S$21)+D391,LOOKUP(Calculator!$F$2,Tables!$R$2:$R$21,Tables!$S$2:$S$21)+D391)</f>
        <v>7</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300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Information</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5</v>
      </c>
      <c r="C422" s="25" t="s">
        <v>363</v>
      </c>
      <c r="D422" s="7"/>
      <c r="E422" s="7"/>
      <c r="F422" s="57" t="s">
        <v>141</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300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Information</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300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Information</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2</v>
      </c>
      <c r="C472" s="25" t="s">
        <v>363</v>
      </c>
      <c r="D472" s="7"/>
      <c r="E472" s="7"/>
      <c r="F472" s="57" t="s">
        <v>141</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300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Information</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300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Information</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3</v>
      </c>
      <c r="C522" s="25" t="s">
        <v>363</v>
      </c>
      <c r="D522" s="7"/>
      <c r="E522" s="7"/>
      <c r="F522" s="57" t="s">
        <v>141</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300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Information</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4</v>
      </c>
      <c r="C547" s="25" t="s">
        <v>363</v>
      </c>
      <c r="D547" s="7"/>
      <c r="E547" s="7"/>
      <c r="F547" s="57" t="s">
        <v>141</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300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Information</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5</v>
      </c>
      <c r="C572" s="25" t="s">
        <v>363</v>
      </c>
      <c r="D572" s="7"/>
      <c r="E572" s="7"/>
      <c r="F572" s="57" t="s">
        <v>141</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300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363</v>
      </c>
      <c r="D597" s="7"/>
      <c r="E597" s="7"/>
      <c r="F597" s="57" t="s">
        <v>141</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pt="1"/>
    <brk id="50" max="16383" man="1" pt="1"/>
    <brk id="75" max="16383" man="1" pt="1"/>
    <brk id="100" max="16383" man="1" pt="1"/>
    <brk id="125" max="16383" man="1" pt="1"/>
    <brk id="150" max="16383" man="1" pt="1"/>
    <brk id="175" max="16383" man="1" pt="1"/>
    <brk id="200" max="16383" man="1"/>
    <brk id="225" max="16383" man="1"/>
    <brk id="250" max="16383" man="1"/>
    <brk id="275" max="16383" man="1"/>
    <brk id="300" max="16383" man="1" pt="1"/>
    <brk id="325" max="16383" man="1" pt="1"/>
    <brk id="350" max="16383" man="1" pt="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L600"/>
  <sheetViews>
    <sheetView view="pageLayout" workbookViewId="0">
      <selection activeCell="B1" sqref="B1"/>
    </sheetView>
  </sheetViews>
  <sheetFormatPr baseColWidth="10" defaultRowHeight="12"/>
  <cols>
    <col min="1" max="1" width="16.140625" style="2" customWidth="1"/>
    <col min="2" max="2" width="18" style="2" customWidth="1"/>
    <col min="3" max="4" width="10.7109375" style="2"/>
    <col min="5" max="5" width="16.85546875" style="2" customWidth="1"/>
    <col min="6" max="6" width="13.7109375" style="2" customWidth="1"/>
    <col min="7" max="16384" width="10.7109375" style="2"/>
  </cols>
  <sheetData>
    <row r="1" spans="1:12">
      <c r="A1" s="1" t="s">
        <v>382</v>
      </c>
      <c r="B1" s="5" t="s">
        <v>362</v>
      </c>
      <c r="C1" s="8" t="s">
        <v>356</v>
      </c>
      <c r="D1" s="5" t="s">
        <v>110</v>
      </c>
    </row>
    <row r="2" spans="1:12">
      <c r="B2" s="7"/>
      <c r="C2" s="7"/>
      <c r="D2" s="7"/>
    </row>
    <row r="3" spans="1:12" ht="13" thickBot="1">
      <c r="A3" s="1" t="s">
        <v>358</v>
      </c>
      <c r="B3" s="23" t="s">
        <v>359</v>
      </c>
      <c r="C3" s="23" t="s">
        <v>205</v>
      </c>
      <c r="D3" s="23" t="s">
        <v>316</v>
      </c>
      <c r="F3" s="4" t="s">
        <v>317</v>
      </c>
      <c r="L3" s="68"/>
    </row>
    <row r="4" spans="1:12">
      <c r="A4" s="10" t="s">
        <v>357</v>
      </c>
      <c r="B4" s="11" t="s">
        <v>206</v>
      </c>
      <c r="C4" s="11" t="s">
        <v>295</v>
      </c>
      <c r="D4" s="12">
        <f>IF(B4=0,0,LOOKUP(B4,Tables!A$2:A$4,Tables!B$2:B$4))</f>
        <v>0</v>
      </c>
      <c r="F4" s="5" t="s">
        <v>180</v>
      </c>
    </row>
    <row r="5" spans="1:12">
      <c r="A5" s="13" t="s">
        <v>294</v>
      </c>
      <c r="B5" s="14">
        <v>0</v>
      </c>
      <c r="C5" s="14" t="s">
        <v>212</v>
      </c>
      <c r="D5" s="15">
        <f>IF(B5=0,0,-1)</f>
        <v>0</v>
      </c>
      <c r="F5" s="5" t="s">
        <v>298</v>
      </c>
    </row>
    <row r="6" spans="1:12">
      <c r="A6" s="16" t="s">
        <v>296</v>
      </c>
      <c r="B6" s="17">
        <v>0</v>
      </c>
      <c r="C6" s="17" t="s">
        <v>295</v>
      </c>
      <c r="D6" s="18">
        <f>IF(B6=0,0,-1)</f>
        <v>0</v>
      </c>
      <c r="F6" s="5" t="s">
        <v>286</v>
      </c>
    </row>
    <row r="7" spans="1:12">
      <c r="A7" s="13" t="s">
        <v>297</v>
      </c>
      <c r="B7" s="14">
        <v>0</v>
      </c>
      <c r="C7" s="14" t="s">
        <v>295</v>
      </c>
      <c r="D7" s="15">
        <f>IF(B7=0,0,-1)</f>
        <v>0</v>
      </c>
      <c r="F7" s="5" t="s">
        <v>299</v>
      </c>
    </row>
    <row r="8" spans="1:12">
      <c r="A8" s="16" t="s">
        <v>219</v>
      </c>
      <c r="B8" s="17">
        <v>1</v>
      </c>
      <c r="C8" s="17" t="s">
        <v>295</v>
      </c>
      <c r="D8" s="18">
        <f>IF(B8=0,0,LOOKUP(B8,Tables!$C$2:$C$21,Tables!$D$2:$D$21))</f>
        <v>1</v>
      </c>
      <c r="F8" s="5" t="s">
        <v>300</v>
      </c>
    </row>
    <row r="9" spans="1:12">
      <c r="A9" s="13" t="s">
        <v>266</v>
      </c>
      <c r="B9" s="14">
        <v>0</v>
      </c>
      <c r="C9" s="14" t="str">
        <f>IF(B9=0,"-",IF(B9=1,"Meter Radius","Meters Radius"))</f>
        <v>-</v>
      </c>
      <c r="D9" s="15">
        <f>IF(B9=0,0,IF(B8=0,LOOKUP(B9,Tables!E$2:E$21,Tables!F$2:F$21),"Cannot have both"))</f>
        <v>0</v>
      </c>
      <c r="F9" s="5" t="s">
        <v>177</v>
      </c>
    </row>
    <row r="10" spans="1:12">
      <c r="A10" s="16" t="s">
        <v>269</v>
      </c>
      <c r="B10" s="17" t="s">
        <v>271</v>
      </c>
      <c r="C10" s="17" t="s">
        <v>295</v>
      </c>
      <c r="D10" s="18">
        <f>IF(B10="Full",0,IF(B10="Partial",2,IF(B10="None",5,"ERROR!")))</f>
        <v>0</v>
      </c>
      <c r="F10" s="5" t="s">
        <v>328</v>
      </c>
    </row>
    <row r="11" spans="1:12">
      <c r="A11" s="13" t="s">
        <v>267</v>
      </c>
      <c r="B11" s="14">
        <v>10</v>
      </c>
      <c r="C11" s="14" t="str">
        <f>IF(B11=0,"-",IF(B11="Touch","-",IF(B11=1,"Meter","Meters")))</f>
        <v>Meters</v>
      </c>
      <c r="D11" s="15">
        <f>IF(B11="Touch",1,IF(B11="Self",1,LOOKUP(B11,Tables!$G$2:$G$21,Tables!$H$2:$H$21)))</f>
        <v>3</v>
      </c>
      <c r="F11" s="5" t="s">
        <v>321</v>
      </c>
    </row>
    <row r="12" spans="1:12">
      <c r="A12" s="16" t="s">
        <v>268</v>
      </c>
      <c r="B12" s="17">
        <v>1</v>
      </c>
      <c r="C12" s="17" t="s">
        <v>322</v>
      </c>
      <c r="D12" s="19">
        <f>IF(B12="Instantaneous",1,IF(B12="Permanent",14,IF(C12="Round",LOOKUP(B12,Tables!$J$2:$J$10,Tables!$K$2:$K$10),IF(C12="Minute",LOOKUP(B12,Tables!$J$11:$J$15,Tables!K$11:K$15),IF(C12="Hour",7,LOOKUP(C12,Tables!$I$16:$I$20,Tables!$K$16:$K$20))))))</f>
        <v>2</v>
      </c>
    </row>
    <row r="13" spans="1:12">
      <c r="A13" s="13" t="s">
        <v>250</v>
      </c>
      <c r="B13" s="14" t="str">
        <f>D1</f>
        <v>Mental Resistance</v>
      </c>
      <c r="C13" s="14" t="s">
        <v>295</v>
      </c>
      <c r="D13" s="15">
        <f>LOOKUP(B13,Tables!$N$2:$N$9,Tables!$O$2:$O$9)</f>
        <v>1</v>
      </c>
      <c r="F13" s="4" t="s">
        <v>287</v>
      </c>
    </row>
    <row r="14" spans="1:12">
      <c r="A14" s="16" t="s">
        <v>202</v>
      </c>
      <c r="B14" s="17" t="s">
        <v>407</v>
      </c>
      <c r="C14" s="17" t="s">
        <v>295</v>
      </c>
      <c r="D14" s="18">
        <f>LOOKUP(B14,Tables!$P$2:$P$5,Tables!$Q$2:$Q$5)</f>
        <v>-4</v>
      </c>
      <c r="F14" s="6" t="s">
        <v>407</v>
      </c>
    </row>
    <row r="15" spans="1:12" ht="13" thickBot="1">
      <c r="A15" s="20" t="s">
        <v>251</v>
      </c>
      <c r="B15" s="21">
        <v>6</v>
      </c>
      <c r="C15" s="21">
        <f>IF(SUM(B5:B7)&gt;0,"+"&amp;SUM(B5:B7),0)</f>
        <v>0</v>
      </c>
      <c r="D15" s="22">
        <f>B15</f>
        <v>6</v>
      </c>
      <c r="F15" s="6" t="s">
        <v>338</v>
      </c>
    </row>
    <row r="16" spans="1:12">
      <c r="A16" s="1" t="s">
        <v>222</v>
      </c>
      <c r="B16" s="23"/>
      <c r="C16" s="23"/>
      <c r="D16" s="23">
        <f>IF(SUM(D4:D15)&lt;1,1,(SUM(D4:D15)))</f>
        <v>9</v>
      </c>
      <c r="F16" s="6" t="s">
        <v>166</v>
      </c>
    </row>
    <row r="17" spans="1:12" ht="12" customHeight="1">
      <c r="B17" s="7"/>
      <c r="C17" s="7"/>
      <c r="D17" s="7"/>
      <c r="F17" s="5" t="s">
        <v>336</v>
      </c>
    </row>
    <row r="18" spans="1:12">
      <c r="A18" s="2" t="s">
        <v>221</v>
      </c>
      <c r="B18" s="24" t="str">
        <f>B15+C15&amp;"d6"</f>
        <v>6d6</v>
      </c>
      <c r="C18" s="25" t="s">
        <v>223</v>
      </c>
      <c r="D18" s="7"/>
    </row>
    <row r="19" spans="1:12">
      <c r="A19" s="2" t="s">
        <v>332</v>
      </c>
      <c r="B19" s="24">
        <f t="shared" ref="B19:B20" si="0">IF(G19=0,1,G19)</f>
        <v>9</v>
      </c>
      <c r="C19" s="25" t="s">
        <v>204</v>
      </c>
      <c r="D19" s="7"/>
      <c r="F19" s="57" t="s">
        <v>187</v>
      </c>
      <c r="G19" s="58">
        <f>IF(Calculator!$F$3&gt;0,LOOKUP(Calculator!$F$3,Tables!$R$2:R$21,Tables!$U$2:$U$21)+D16,LOOKUP(Calculator!$F$2,Tables!$R$2:$R$21,Tables!$U$2:$U$21)+D16)</f>
        <v>9</v>
      </c>
    </row>
    <row r="20" spans="1:12">
      <c r="A20" s="2" t="s">
        <v>188</v>
      </c>
      <c r="B20" s="24">
        <f t="shared" si="0"/>
        <v>9</v>
      </c>
      <c r="C20" s="25" t="s">
        <v>365</v>
      </c>
      <c r="D20" s="7"/>
      <c r="E20" s="7"/>
      <c r="F20" s="57" t="s">
        <v>189</v>
      </c>
      <c r="G20" s="58">
        <f>IF(Calculator!$F$3&gt;0,LOOKUP(Calculator!$F$3,Tables!$R$2:R$21,Tables!$S$2:$S$21)+D16,LOOKUP(Calculator!$F$2,Tables!$R$2:$R$21,Tables!$S$2:$S$21)+D16)</f>
        <v>9</v>
      </c>
    </row>
    <row r="21" spans="1:12">
      <c r="A21" s="2" t="s">
        <v>261</v>
      </c>
      <c r="B21" s="26">
        <f>ROUND(D16/5,0)</f>
        <v>2</v>
      </c>
      <c r="C21" s="25" t="s">
        <v>190</v>
      </c>
      <c r="D21" s="7"/>
      <c r="E21" s="7"/>
      <c r="G21" s="7"/>
    </row>
    <row r="22" spans="1:12">
      <c r="A22" s="2" t="s">
        <v>191</v>
      </c>
      <c r="B22" s="24">
        <f>IF(G22=0,1,G22)</f>
        <v>2</v>
      </c>
      <c r="C22" s="25" t="s">
        <v>363</v>
      </c>
      <c r="D22" s="7"/>
      <c r="F22" s="57" t="s">
        <v>141</v>
      </c>
      <c r="G22" s="58">
        <f>IF(Calculator!$F$3&gt;0,LOOKUP(Calculator!$F$3,Tables!$R$2:$R$21,Tables!$T$2:$T$21)+B21,LOOKUP(Calculator!$F$2,Tables!$R$2:$R$21,Tables!$T$2:$T$21)+B21)</f>
        <v>2</v>
      </c>
    </row>
    <row r="23" spans="1:12">
      <c r="A23" s="2" t="s">
        <v>210</v>
      </c>
      <c r="B23" s="26" t="str">
        <f>B10</f>
        <v>Full</v>
      </c>
      <c r="C23" s="25" t="s">
        <v>240</v>
      </c>
      <c r="D23" s="7"/>
    </row>
    <row r="24" spans="1:12">
      <c r="B24" s="27"/>
      <c r="C24" s="25"/>
      <c r="D24" s="7"/>
    </row>
    <row r="25" spans="1:12" ht="144" customHeight="1">
      <c r="A25" s="116" t="s">
        <v>68</v>
      </c>
      <c r="B25" s="116"/>
      <c r="C25" s="116"/>
      <c r="D25" s="116"/>
      <c r="E25" s="120"/>
    </row>
    <row r="26" spans="1:12">
      <c r="A26" s="1" t="s">
        <v>382</v>
      </c>
      <c r="B26" s="5" t="s">
        <v>198</v>
      </c>
      <c r="C26" s="8" t="s">
        <v>356</v>
      </c>
      <c r="D26" s="5" t="s">
        <v>110</v>
      </c>
    </row>
    <row r="27" spans="1:12" ht="12" customHeight="1">
      <c r="B27" s="7"/>
      <c r="C27" s="7"/>
      <c r="D27" s="7"/>
    </row>
    <row r="28" spans="1:12" ht="13" thickBot="1">
      <c r="A28" s="1" t="s">
        <v>358</v>
      </c>
      <c r="B28" s="23" t="s">
        <v>359</v>
      </c>
      <c r="C28" s="23" t="s">
        <v>205</v>
      </c>
      <c r="D28" s="23" t="s">
        <v>316</v>
      </c>
      <c r="F28" s="4" t="s">
        <v>317</v>
      </c>
      <c r="L28" s="68"/>
    </row>
    <row r="29" spans="1:12">
      <c r="A29" s="10" t="s">
        <v>357</v>
      </c>
      <c r="B29" s="11" t="s">
        <v>206</v>
      </c>
      <c r="C29" s="11" t="s">
        <v>295</v>
      </c>
      <c r="D29" s="12">
        <f>IF(B29=0,0,LOOKUP(B29,Tables!A$2:A$4,Tables!B$2:B$4))</f>
        <v>0</v>
      </c>
      <c r="F29" s="5" t="s">
        <v>180</v>
      </c>
    </row>
    <row r="30" spans="1:12">
      <c r="A30" s="13" t="s">
        <v>294</v>
      </c>
      <c r="B30" s="14">
        <v>0</v>
      </c>
      <c r="C30" s="14" t="s">
        <v>212</v>
      </c>
      <c r="D30" s="15">
        <f>IF(B30=0,0,-1)</f>
        <v>0</v>
      </c>
      <c r="F30" s="5" t="s">
        <v>298</v>
      </c>
    </row>
    <row r="31" spans="1:12">
      <c r="A31" s="16" t="s">
        <v>296</v>
      </c>
      <c r="B31" s="17">
        <v>0</v>
      </c>
      <c r="C31" s="17" t="s">
        <v>295</v>
      </c>
      <c r="D31" s="18">
        <f>IF(B31=0,0,-1)</f>
        <v>0</v>
      </c>
      <c r="F31" s="5" t="s">
        <v>286</v>
      </c>
    </row>
    <row r="32" spans="1:12">
      <c r="A32" s="13" t="s">
        <v>297</v>
      </c>
      <c r="B32" s="14">
        <v>0</v>
      </c>
      <c r="C32" s="14" t="s">
        <v>295</v>
      </c>
      <c r="D32" s="15">
        <f>IF(B32=0,0,-1)</f>
        <v>0</v>
      </c>
      <c r="F32" s="5" t="s">
        <v>299</v>
      </c>
    </row>
    <row r="33" spans="1:7">
      <c r="A33" s="16" t="s">
        <v>219</v>
      </c>
      <c r="B33" s="17">
        <v>1</v>
      </c>
      <c r="C33" s="17" t="s">
        <v>295</v>
      </c>
      <c r="D33" s="18">
        <f>IF(B33=0,0,LOOKUP(B33,Tables!$C$2:$C$21,Tables!$D$2:$D$21))</f>
        <v>1</v>
      </c>
      <c r="F33" s="5" t="s">
        <v>300</v>
      </c>
    </row>
    <row r="34" spans="1:7">
      <c r="A34" s="13" t="s">
        <v>266</v>
      </c>
      <c r="B34" s="14">
        <v>0</v>
      </c>
      <c r="C34" s="14" t="str">
        <f>IF(B34=0,"-",IF(B34=1,"Meter Radius","Meters Radius"))</f>
        <v>-</v>
      </c>
      <c r="D34" s="15">
        <f>IF(B34=0,0,IF(B33=0,LOOKUP(B34,Tables!E$2:E$21,Tables!F$2:F$21),"Cannot have both"))</f>
        <v>0</v>
      </c>
      <c r="F34" s="5" t="s">
        <v>177</v>
      </c>
    </row>
    <row r="35" spans="1:7">
      <c r="A35" s="16" t="s">
        <v>269</v>
      </c>
      <c r="B35" s="17" t="s">
        <v>273</v>
      </c>
      <c r="C35" s="17" t="s">
        <v>295</v>
      </c>
      <c r="D35" s="18">
        <f>IF(B35="Full",0,IF(B35="Partial",2,IF(B35="None",5,"ERROR!")))</f>
        <v>5</v>
      </c>
      <c r="F35" s="5" t="s">
        <v>329</v>
      </c>
    </row>
    <row r="36" spans="1:7">
      <c r="A36" s="13" t="s">
        <v>267</v>
      </c>
      <c r="B36" s="14" t="s">
        <v>246</v>
      </c>
      <c r="C36" s="14" t="s">
        <v>212</v>
      </c>
      <c r="D36" s="15">
        <f>IF(B36="Touch",1,IF(B36="Self",1,LOOKUP(B36,Tables!$G$2:$G$21,Tables!$H$2:$H$21)))</f>
        <v>1</v>
      </c>
      <c r="F36" s="5" t="s">
        <v>162</v>
      </c>
    </row>
    <row r="37" spans="1:7">
      <c r="A37" s="16" t="s">
        <v>268</v>
      </c>
      <c r="B37" s="17">
        <v>1</v>
      </c>
      <c r="C37" s="17" t="s">
        <v>323</v>
      </c>
      <c r="D37" s="19">
        <f>IF(B37="Instantaneous",1,IF(B37="Permanent",14,IF(C37="Round",LOOKUP(B37,Tables!$J$2:$J$10,Tables!$K$2:$K$10),IF(C37="Minute",LOOKUP(B37,Tables!$J$11:$J$15,Tables!K$11:K$15),IF(C37="Hour",7,LOOKUP(C37,Tables!$I$16:$I$20,Tables!$K$16:$K$20))))))</f>
        <v>3</v>
      </c>
    </row>
    <row r="38" spans="1:7">
      <c r="A38" s="13" t="s">
        <v>250</v>
      </c>
      <c r="B38" s="14" t="str">
        <f>D26</f>
        <v>Mental Resistance</v>
      </c>
      <c r="C38" s="14" t="s">
        <v>295</v>
      </c>
      <c r="D38" s="15">
        <f>LOOKUP(B38,Tables!$N$2:$N$9,Tables!$O$2:$O$9)</f>
        <v>1</v>
      </c>
      <c r="F38" s="4" t="s">
        <v>287</v>
      </c>
    </row>
    <row r="39" spans="1:7">
      <c r="A39" s="16" t="s">
        <v>202</v>
      </c>
      <c r="B39" s="17" t="s">
        <v>407</v>
      </c>
      <c r="C39" s="17" t="s">
        <v>295</v>
      </c>
      <c r="D39" s="18">
        <f>LOOKUP(B39,Tables!$P$2:$P$5,Tables!$Q$2:$Q$5)</f>
        <v>-4</v>
      </c>
      <c r="F39" s="6" t="s">
        <v>407</v>
      </c>
    </row>
    <row r="40" spans="1:7" ht="13" thickBot="1">
      <c r="A40" s="20" t="s">
        <v>251</v>
      </c>
      <c r="B40" s="21">
        <v>6</v>
      </c>
      <c r="C40" s="21">
        <f>IF(SUM(B30:B32)&gt;0,"+"&amp;SUM(B30:B32),0)</f>
        <v>0</v>
      </c>
      <c r="D40" s="22">
        <f>B40</f>
        <v>6</v>
      </c>
      <c r="F40" s="6" t="s">
        <v>338</v>
      </c>
    </row>
    <row r="41" spans="1:7">
      <c r="A41" s="1" t="s">
        <v>222</v>
      </c>
      <c r="B41" s="23"/>
      <c r="C41" s="23"/>
      <c r="D41" s="23">
        <f>IF(SUM(D29:D40)&lt;1,1,(SUM(D29:D40)))</f>
        <v>13</v>
      </c>
      <c r="F41" s="6" t="s">
        <v>166</v>
      </c>
    </row>
    <row r="42" spans="1:7" ht="12" customHeight="1">
      <c r="B42" s="7"/>
      <c r="C42" s="7"/>
      <c r="D42" s="7"/>
      <c r="F42" s="5" t="s">
        <v>336</v>
      </c>
    </row>
    <row r="43" spans="1:7">
      <c r="A43" s="2" t="s">
        <v>221</v>
      </c>
      <c r="B43" s="24" t="str">
        <f>B40+C40&amp;"d6"</f>
        <v>6d6</v>
      </c>
      <c r="C43" s="25" t="s">
        <v>223</v>
      </c>
      <c r="D43" s="7"/>
    </row>
    <row r="44" spans="1:7">
      <c r="A44" s="2" t="s">
        <v>332</v>
      </c>
      <c r="B44" s="24">
        <f t="shared" ref="B44:B45" si="1">IF(G44=0,1,G44)</f>
        <v>13</v>
      </c>
      <c r="C44" s="25" t="s">
        <v>204</v>
      </c>
      <c r="D44" s="7"/>
      <c r="F44" s="57" t="s">
        <v>187</v>
      </c>
      <c r="G44" s="58">
        <f>IF(Calculator!$F$3&gt;0,LOOKUP(Calculator!$F$3,Tables!$R$2:R$21,Tables!$U$2:$U$21)+D41,LOOKUP(Calculator!$F$2,Tables!$R$2:$R$21,Tables!$U$2:$U$21)+D41)</f>
        <v>13</v>
      </c>
    </row>
    <row r="45" spans="1:7">
      <c r="A45" s="2" t="s">
        <v>188</v>
      </c>
      <c r="B45" s="24">
        <f t="shared" si="1"/>
        <v>13</v>
      </c>
      <c r="C45" s="25" t="s">
        <v>365</v>
      </c>
      <c r="D45" s="7"/>
      <c r="E45" s="7"/>
      <c r="F45" s="57" t="s">
        <v>189</v>
      </c>
      <c r="G45" s="58">
        <f>IF(Calculator!$F$3&gt;0,LOOKUP(Calculator!$F$3,Tables!$R$2:R$21,Tables!$S$2:$S$21)+D41,LOOKUP(Calculator!$F$2,Tables!$R$2:$R$21,Tables!$S$2:$S$21)+D41)</f>
        <v>13</v>
      </c>
    </row>
    <row r="46" spans="1:7">
      <c r="A46" s="2" t="s">
        <v>261</v>
      </c>
      <c r="B46" s="26">
        <f>ROUND(D41/5,0)</f>
        <v>3</v>
      </c>
      <c r="C46" s="25" t="s">
        <v>190</v>
      </c>
      <c r="D46" s="7"/>
      <c r="E46" s="7"/>
      <c r="G46" s="7"/>
    </row>
    <row r="47" spans="1:7">
      <c r="A47" s="2" t="s">
        <v>191</v>
      </c>
      <c r="B47" s="24">
        <f>IF(G47=0,1,G47)</f>
        <v>3</v>
      </c>
      <c r="C47" s="25" t="s">
        <v>363</v>
      </c>
      <c r="D47" s="7"/>
      <c r="F47" s="57" t="s">
        <v>141</v>
      </c>
      <c r="G47" s="58">
        <f>IF(Calculator!$F$3&gt;0,LOOKUP(Calculator!$F$3,Tables!$R$2:$R$21,Tables!$T$2:$T$21)+B46,LOOKUP(Calculator!$F$2,Tables!$R$2:$R$21,Tables!$T$2:$T$21)+B46)</f>
        <v>3</v>
      </c>
    </row>
    <row r="48" spans="1:7">
      <c r="A48" s="2" t="s">
        <v>210</v>
      </c>
      <c r="B48" s="26" t="str">
        <f>B35</f>
        <v>None</v>
      </c>
      <c r="C48" s="25" t="s">
        <v>240</v>
      </c>
    </row>
    <row r="49" spans="1:12">
      <c r="B49" s="27"/>
      <c r="C49" s="25"/>
    </row>
    <row r="50" spans="1:12" ht="144" customHeight="1">
      <c r="A50" s="119" t="s">
        <v>67</v>
      </c>
      <c r="B50" s="116"/>
      <c r="C50" s="116"/>
      <c r="D50" s="116"/>
      <c r="E50" s="120"/>
    </row>
    <row r="51" spans="1:12">
      <c r="A51" s="1" t="s">
        <v>382</v>
      </c>
      <c r="B51" s="5" t="s">
        <v>197</v>
      </c>
      <c r="C51" s="8" t="s">
        <v>356</v>
      </c>
      <c r="D51" s="5" t="s">
        <v>110</v>
      </c>
    </row>
    <row r="52" spans="1:12">
      <c r="B52" s="7"/>
      <c r="C52" s="7"/>
      <c r="D52" s="7"/>
    </row>
    <row r="53" spans="1:12" ht="13" thickBot="1">
      <c r="A53" s="1" t="s">
        <v>358</v>
      </c>
      <c r="B53" s="23" t="s">
        <v>359</v>
      </c>
      <c r="C53" s="23" t="s">
        <v>205</v>
      </c>
      <c r="D53" s="23" t="s">
        <v>316</v>
      </c>
      <c r="F53" s="4" t="s">
        <v>317</v>
      </c>
      <c r="L53" s="68"/>
    </row>
    <row r="54" spans="1:12">
      <c r="A54" s="10" t="s">
        <v>357</v>
      </c>
      <c r="B54" s="11" t="s">
        <v>206</v>
      </c>
      <c r="C54" s="11" t="s">
        <v>295</v>
      </c>
      <c r="D54" s="12">
        <f>IF(B54=0,0,LOOKUP(B54,Tables!A$2:A$4,Tables!B$2:B$4))</f>
        <v>0</v>
      </c>
      <c r="F54" s="5" t="s">
        <v>180</v>
      </c>
    </row>
    <row r="55" spans="1:12">
      <c r="A55" s="13" t="s">
        <v>294</v>
      </c>
      <c r="B55" s="14">
        <v>0</v>
      </c>
      <c r="C55" s="14" t="s">
        <v>212</v>
      </c>
      <c r="D55" s="15">
        <f>IF(B55=0,0,-1)</f>
        <v>0</v>
      </c>
      <c r="F55" s="5" t="s">
        <v>298</v>
      </c>
    </row>
    <row r="56" spans="1:12">
      <c r="A56" s="16" t="s">
        <v>296</v>
      </c>
      <c r="B56" s="17">
        <v>0</v>
      </c>
      <c r="C56" s="17" t="s">
        <v>295</v>
      </c>
      <c r="D56" s="18">
        <f>IF(B56=0,0,-1)</f>
        <v>0</v>
      </c>
      <c r="F56" s="5" t="s">
        <v>286</v>
      </c>
    </row>
    <row r="57" spans="1:12">
      <c r="A57" s="13" t="s">
        <v>297</v>
      </c>
      <c r="B57" s="14">
        <v>0</v>
      </c>
      <c r="C57" s="14" t="s">
        <v>295</v>
      </c>
      <c r="D57" s="15">
        <f>IF(B57=0,0,-1)</f>
        <v>0</v>
      </c>
      <c r="F57" s="5" t="s">
        <v>299</v>
      </c>
    </row>
    <row r="58" spans="1:12">
      <c r="A58" s="16" t="s">
        <v>219</v>
      </c>
      <c r="B58" s="17">
        <v>1</v>
      </c>
      <c r="C58" s="17" t="s">
        <v>295</v>
      </c>
      <c r="D58" s="18">
        <f>IF(B58=0,0,LOOKUP(B58,Tables!$C$2:$C$21,Tables!$D$2:$D$21))</f>
        <v>1</v>
      </c>
      <c r="F58" s="5" t="s">
        <v>300</v>
      </c>
    </row>
    <row r="59" spans="1:12">
      <c r="A59" s="13" t="s">
        <v>266</v>
      </c>
      <c r="B59" s="14">
        <v>0</v>
      </c>
      <c r="C59" s="14" t="str">
        <f>IF(B59=0,"-",IF(B59=1,"Meter Radius","Meters Radius"))</f>
        <v>-</v>
      </c>
      <c r="D59" s="15">
        <f>IF(B59=0,0,IF(B58=0,LOOKUP(B59,Tables!E$2:E$21,Tables!F$2:F$21),"Cannot have both"))</f>
        <v>0</v>
      </c>
      <c r="F59" s="5" t="s">
        <v>177</v>
      </c>
    </row>
    <row r="60" spans="1:12">
      <c r="A60" s="16" t="s">
        <v>269</v>
      </c>
      <c r="B60" s="17" t="s">
        <v>273</v>
      </c>
      <c r="C60" s="17" t="s">
        <v>295</v>
      </c>
      <c r="D60" s="18">
        <f>IF(B60="Full",0,IF(B60="Partial",2,IF(B60="None",5,"ERROR!")))</f>
        <v>5</v>
      </c>
      <c r="F60" s="5" t="s">
        <v>329</v>
      </c>
    </row>
    <row r="61" spans="1:12">
      <c r="A61" s="13" t="s">
        <v>267</v>
      </c>
      <c r="B61" s="14" t="s">
        <v>282</v>
      </c>
      <c r="C61" s="14" t="s">
        <v>295</v>
      </c>
      <c r="D61" s="15">
        <f>IF(B61="Touch",1,IF(B61="Self",1,LOOKUP(B61,Tables!$G$2:$G$21,Tables!$H$2:$H$21)))</f>
        <v>1</v>
      </c>
      <c r="F61" s="5" t="s">
        <v>163</v>
      </c>
    </row>
    <row r="62" spans="1:12">
      <c r="A62" s="16" t="s">
        <v>268</v>
      </c>
      <c r="B62" s="17">
        <v>1</v>
      </c>
      <c r="C62" s="17" t="s">
        <v>323</v>
      </c>
      <c r="D62" s="19">
        <f>IF(B62="Instantaneous",1,IF(B62="Permanent",14,IF(C62="Round",LOOKUP(B62,Tables!$J$2:$J$10,Tables!$K$2:$K$10),IF(C62="Minute",LOOKUP(B62,Tables!$J$11:$J$15,Tables!K$11:K$15),IF(C62="Hour",7,LOOKUP(C62,Tables!$I$16:$I$20,Tables!$K$16:$K$20))))))</f>
        <v>3</v>
      </c>
    </row>
    <row r="63" spans="1:12">
      <c r="A63" s="13" t="s">
        <v>250</v>
      </c>
      <c r="B63" s="14" t="str">
        <f>D51</f>
        <v>Mental Resistance</v>
      </c>
      <c r="C63" s="14" t="s">
        <v>295</v>
      </c>
      <c r="D63" s="15">
        <f>LOOKUP(B63,Tables!$N$2:$N$9,Tables!$O$2:$O$9)</f>
        <v>1</v>
      </c>
      <c r="F63" s="4" t="s">
        <v>287</v>
      </c>
    </row>
    <row r="64" spans="1:12">
      <c r="A64" s="16" t="s">
        <v>202</v>
      </c>
      <c r="B64" s="17" t="s">
        <v>407</v>
      </c>
      <c r="C64" s="17" t="s">
        <v>295</v>
      </c>
      <c r="D64" s="18">
        <f>LOOKUP(B64,Tables!$P$2:$P$5,Tables!$Q$2:$Q$5)</f>
        <v>-4</v>
      </c>
      <c r="F64" s="6" t="s">
        <v>407</v>
      </c>
    </row>
    <row r="65" spans="1:12" ht="13" thickBot="1">
      <c r="A65" s="20" t="s">
        <v>251</v>
      </c>
      <c r="B65" s="21">
        <v>6</v>
      </c>
      <c r="C65" s="21">
        <f>IF(SUM(B55:B57)&gt;0,"+"&amp;SUM(B55:B57),0)</f>
        <v>0</v>
      </c>
      <c r="D65" s="22">
        <f>B65</f>
        <v>6</v>
      </c>
      <c r="F65" s="6" t="s">
        <v>338</v>
      </c>
    </row>
    <row r="66" spans="1:12">
      <c r="A66" s="1" t="s">
        <v>222</v>
      </c>
      <c r="B66" s="23"/>
      <c r="C66" s="23"/>
      <c r="D66" s="23">
        <f>IF(SUM(D54:D65)&lt;1,1,(SUM(D54:D65)))</f>
        <v>13</v>
      </c>
      <c r="F66" s="6" t="s">
        <v>166</v>
      </c>
    </row>
    <row r="67" spans="1:12" ht="12" customHeight="1">
      <c r="B67" s="7"/>
      <c r="C67" s="7"/>
      <c r="D67" s="7"/>
      <c r="F67" s="5" t="s">
        <v>336</v>
      </c>
    </row>
    <row r="68" spans="1:12">
      <c r="A68" s="2" t="s">
        <v>221</v>
      </c>
      <c r="B68" s="24" t="str">
        <f>B65+C65&amp;"d6"</f>
        <v>6d6</v>
      </c>
      <c r="C68" s="25" t="s">
        <v>223</v>
      </c>
      <c r="D68" s="7"/>
    </row>
    <row r="69" spans="1:12">
      <c r="A69" s="2" t="s">
        <v>332</v>
      </c>
      <c r="B69" s="24">
        <f t="shared" ref="B69:B70" si="2">IF(G69=0,1,G69)</f>
        <v>13</v>
      </c>
      <c r="C69" s="25" t="s">
        <v>204</v>
      </c>
      <c r="D69" s="7"/>
      <c r="F69" s="57" t="s">
        <v>187</v>
      </c>
      <c r="G69" s="58">
        <f>IF(Calculator!$F$3&gt;0,LOOKUP(Calculator!$F$3,Tables!$R$2:R$21,Tables!$U$2:$U$21)+D66,LOOKUP(Calculator!$F$2,Tables!$R$2:$R$21,Tables!$U$2:$U$21)+D66)</f>
        <v>13</v>
      </c>
    </row>
    <row r="70" spans="1:12">
      <c r="A70" s="2" t="s">
        <v>188</v>
      </c>
      <c r="B70" s="24">
        <f t="shared" si="2"/>
        <v>13</v>
      </c>
      <c r="C70" s="25" t="s">
        <v>365</v>
      </c>
      <c r="D70" s="7"/>
      <c r="E70" s="7"/>
      <c r="F70" s="57" t="s">
        <v>189</v>
      </c>
      <c r="G70" s="58">
        <f>IF(Calculator!$F$3&gt;0,LOOKUP(Calculator!$F$3,Tables!$R$2:R$21,Tables!$S$2:$S$21)+D66,LOOKUP(Calculator!$F$2,Tables!$R$2:$R$21,Tables!$S$2:$S$21)+D66)</f>
        <v>13</v>
      </c>
    </row>
    <row r="71" spans="1:12">
      <c r="A71" s="2" t="s">
        <v>261</v>
      </c>
      <c r="B71" s="26">
        <f>ROUND(D66/5,0)</f>
        <v>3</v>
      </c>
      <c r="C71" s="25" t="s">
        <v>190</v>
      </c>
      <c r="D71" s="7"/>
      <c r="E71" s="7"/>
      <c r="G71" s="7"/>
    </row>
    <row r="72" spans="1:12">
      <c r="A72" s="2" t="s">
        <v>191</v>
      </c>
      <c r="B72" s="24">
        <f>IF(G72=0,1,G72)</f>
        <v>3</v>
      </c>
      <c r="C72" s="25" t="s">
        <v>363</v>
      </c>
      <c r="D72" s="7"/>
      <c r="F72" s="57" t="s">
        <v>141</v>
      </c>
      <c r="G72" s="58">
        <f>IF(Calculator!$F$3&gt;0,LOOKUP(Calculator!$F$3,Tables!$R$2:$R$21,Tables!$T$2:$T$21)+B71,LOOKUP(Calculator!$F$2,Tables!$R$2:$R$21,Tables!$T$2:$T$21)+B71)</f>
        <v>3</v>
      </c>
    </row>
    <row r="73" spans="1:12">
      <c r="A73" s="2" t="s">
        <v>210</v>
      </c>
      <c r="B73" s="26" t="str">
        <f>B60</f>
        <v>None</v>
      </c>
      <c r="C73" s="25" t="s">
        <v>240</v>
      </c>
    </row>
    <row r="74" spans="1:12">
      <c r="B74" s="27"/>
      <c r="C74" s="25"/>
    </row>
    <row r="75" spans="1:12" ht="144" customHeight="1">
      <c r="A75" s="119" t="s">
        <v>70</v>
      </c>
      <c r="B75" s="116"/>
      <c r="C75" s="116"/>
      <c r="D75" s="116"/>
      <c r="E75" s="120"/>
    </row>
    <row r="76" spans="1:12">
      <c r="A76" s="1" t="s">
        <v>382</v>
      </c>
      <c r="B76" s="5" t="s">
        <v>367</v>
      </c>
      <c r="C76" s="8" t="s">
        <v>356</v>
      </c>
      <c r="D76" s="5" t="s">
        <v>110</v>
      </c>
    </row>
    <row r="77" spans="1:12" ht="12" customHeight="1">
      <c r="B77" s="7"/>
      <c r="C77" s="7"/>
      <c r="D77" s="7"/>
    </row>
    <row r="78" spans="1:12" ht="13" thickBot="1">
      <c r="A78" s="1" t="s">
        <v>358</v>
      </c>
      <c r="B78" s="23" t="s">
        <v>359</v>
      </c>
      <c r="C78" s="23" t="s">
        <v>205</v>
      </c>
      <c r="D78" s="23" t="s">
        <v>316</v>
      </c>
      <c r="F78" s="4" t="s">
        <v>317</v>
      </c>
      <c r="L78" s="68"/>
    </row>
    <row r="79" spans="1:12">
      <c r="A79" s="10" t="s">
        <v>357</v>
      </c>
      <c r="B79" s="11" t="s">
        <v>206</v>
      </c>
      <c r="C79" s="11" t="s">
        <v>295</v>
      </c>
      <c r="D79" s="12">
        <f>IF(B79=0,0,LOOKUP(B79,Tables!A$2:A$4,Tables!B$2:B$4))</f>
        <v>0</v>
      </c>
      <c r="F79" s="5" t="s">
        <v>180</v>
      </c>
    </row>
    <row r="80" spans="1:12">
      <c r="A80" s="13" t="s">
        <v>294</v>
      </c>
      <c r="B80" s="14">
        <v>0</v>
      </c>
      <c r="C80" s="14" t="s">
        <v>212</v>
      </c>
      <c r="D80" s="15">
        <f>IF(B80=0,0,-1)</f>
        <v>0</v>
      </c>
      <c r="F80" s="5" t="s">
        <v>298</v>
      </c>
    </row>
    <row r="81" spans="1:7">
      <c r="A81" s="16" t="s">
        <v>296</v>
      </c>
      <c r="B81" s="17">
        <v>0</v>
      </c>
      <c r="C81" s="17" t="s">
        <v>295</v>
      </c>
      <c r="D81" s="18">
        <f>IF(B81=0,0,-1)</f>
        <v>0</v>
      </c>
      <c r="F81" s="5" t="s">
        <v>286</v>
      </c>
    </row>
    <row r="82" spans="1:7">
      <c r="A82" s="13" t="s">
        <v>297</v>
      </c>
      <c r="B82" s="14">
        <v>0</v>
      </c>
      <c r="C82" s="14" t="s">
        <v>295</v>
      </c>
      <c r="D82" s="15">
        <f>IF(B82=0,0,-1)</f>
        <v>0</v>
      </c>
      <c r="F82" s="5" t="s">
        <v>299</v>
      </c>
    </row>
    <row r="83" spans="1:7">
      <c r="A83" s="16" t="s">
        <v>219</v>
      </c>
      <c r="B83" s="17">
        <v>1</v>
      </c>
      <c r="C83" s="17" t="s">
        <v>295</v>
      </c>
      <c r="D83" s="18">
        <f>IF(B83=0,0,LOOKUP(B83,Tables!$C$2:$C$21,Tables!$D$2:$D$21))</f>
        <v>1</v>
      </c>
      <c r="F83" s="5" t="s">
        <v>300</v>
      </c>
    </row>
    <row r="84" spans="1:7">
      <c r="A84" s="13" t="s">
        <v>266</v>
      </c>
      <c r="B84" s="14">
        <v>0</v>
      </c>
      <c r="C84" s="14" t="str">
        <f>IF(B84=0,"-",IF(B84=1,"Meter Radius","Meters Radius"))</f>
        <v>-</v>
      </c>
      <c r="D84" s="15">
        <f>IF(B84=0,0,IF(B83=0,LOOKUP(B84,Tables!E$2:E$21,Tables!F$2:F$21),"Cannot have both"))</f>
        <v>0</v>
      </c>
      <c r="F84" s="5" t="s">
        <v>177</v>
      </c>
    </row>
    <row r="85" spans="1:7">
      <c r="A85" s="16" t="s">
        <v>269</v>
      </c>
      <c r="B85" s="17" t="s">
        <v>273</v>
      </c>
      <c r="C85" s="17" t="s">
        <v>295</v>
      </c>
      <c r="D85" s="18">
        <f>IF(B85="Full",0,IF(B85="Partial",2,IF(B85="None",5,"ERROR!")))</f>
        <v>5</v>
      </c>
      <c r="F85" s="5" t="s">
        <v>329</v>
      </c>
    </row>
    <row r="86" spans="1:7">
      <c r="A86" s="13" t="s">
        <v>267</v>
      </c>
      <c r="B86" s="14" t="s">
        <v>282</v>
      </c>
      <c r="C86" s="14" t="str">
        <f>IF(B86=0,"-",IF(B86="Touch","-",IF(B86=1,"Meter","Meters")))</f>
        <v>-</v>
      </c>
      <c r="D86" s="15">
        <f>IF(B86="Touch",1,IF(B86="Self",1,LOOKUP(B86,Tables!$G$2:$G$21,Tables!$H$2:$H$21)))</f>
        <v>1</v>
      </c>
      <c r="F86" s="5" t="s">
        <v>163</v>
      </c>
    </row>
    <row r="87" spans="1:7">
      <c r="A87" s="16" t="s">
        <v>268</v>
      </c>
      <c r="B87" s="17">
        <v>1</v>
      </c>
      <c r="C87" s="17" t="s">
        <v>323</v>
      </c>
      <c r="D87" s="19">
        <f>IF(B87="Instantaneous",1,IF(B87="Permanent",14,IF(C87="Round",LOOKUP(B87,Tables!$J$2:$J$10,Tables!$K$2:$K$10),IF(C87="Minute",LOOKUP(B87,Tables!$J$11:$J$15,Tables!K$11:K$15),IF(C87="Hour",7,LOOKUP(C87,Tables!$I$16:$I$20,Tables!$K$16:$K$20))))))</f>
        <v>3</v>
      </c>
    </row>
    <row r="88" spans="1:7">
      <c r="A88" s="13" t="s">
        <v>250</v>
      </c>
      <c r="B88" s="14" t="str">
        <f>D76</f>
        <v>Mental Resistance</v>
      </c>
      <c r="C88" s="14" t="s">
        <v>295</v>
      </c>
      <c r="D88" s="15">
        <f>LOOKUP(B88,Tables!$N$2:$N$9,Tables!$O$2:$O$9)</f>
        <v>1</v>
      </c>
      <c r="F88" s="4" t="s">
        <v>287</v>
      </c>
    </row>
    <row r="89" spans="1:7">
      <c r="A89" s="16" t="s">
        <v>202</v>
      </c>
      <c r="B89" s="17" t="s">
        <v>407</v>
      </c>
      <c r="C89" s="17" t="s">
        <v>295</v>
      </c>
      <c r="D89" s="18">
        <f>LOOKUP(B89,Tables!$P$2:$P$5,Tables!$Q$2:$Q$5)</f>
        <v>-4</v>
      </c>
      <c r="F89" s="6" t="s">
        <v>407</v>
      </c>
    </row>
    <row r="90" spans="1:7" ht="13" thickBot="1">
      <c r="A90" s="20" t="s">
        <v>251</v>
      </c>
      <c r="B90" s="21">
        <v>6</v>
      </c>
      <c r="C90" s="21">
        <f>IF(SUM(B80:B82)&gt;0,"+"&amp;SUM(B80:B82),0)</f>
        <v>0</v>
      </c>
      <c r="D90" s="22">
        <f>B90</f>
        <v>6</v>
      </c>
      <c r="F90" s="6" t="s">
        <v>338</v>
      </c>
    </row>
    <row r="91" spans="1:7">
      <c r="A91" s="1" t="s">
        <v>222</v>
      </c>
      <c r="B91" s="23"/>
      <c r="C91" s="23"/>
      <c r="D91" s="23">
        <f>IF(SUM(D79:D90)&lt;1,1,(SUM(D79:D90)))</f>
        <v>13</v>
      </c>
      <c r="F91" s="6" t="s">
        <v>166</v>
      </c>
    </row>
    <row r="92" spans="1:7" ht="12" customHeight="1">
      <c r="B92" s="7"/>
      <c r="C92" s="7"/>
      <c r="D92" s="7"/>
      <c r="F92" s="5" t="s">
        <v>336</v>
      </c>
    </row>
    <row r="93" spans="1:7">
      <c r="A93" s="2" t="s">
        <v>221</v>
      </c>
      <c r="B93" s="24" t="str">
        <f>B90+C90&amp;"d6"</f>
        <v>6d6</v>
      </c>
      <c r="C93" s="25" t="s">
        <v>223</v>
      </c>
      <c r="D93" s="7"/>
    </row>
    <row r="94" spans="1:7">
      <c r="A94" s="2" t="s">
        <v>332</v>
      </c>
      <c r="B94" s="24">
        <f t="shared" ref="B94:B95" si="3">IF(G94=0,1,G94)</f>
        <v>13</v>
      </c>
      <c r="C94" s="25" t="s">
        <v>204</v>
      </c>
      <c r="D94" s="7"/>
      <c r="F94" s="57" t="s">
        <v>187</v>
      </c>
      <c r="G94" s="58">
        <f>IF(Calculator!$F$3&gt;0,LOOKUP(Calculator!$F$3,Tables!$R$2:R$21,Tables!$U$2:$U$21)+D91,LOOKUP(Calculator!$F$2,Tables!$R$2:$R$21,Tables!$U$2:$U$21)+D91)</f>
        <v>13</v>
      </c>
    </row>
    <row r="95" spans="1:7">
      <c r="A95" s="2" t="s">
        <v>188</v>
      </c>
      <c r="B95" s="24">
        <f t="shared" si="3"/>
        <v>13</v>
      </c>
      <c r="C95" s="25" t="s">
        <v>365</v>
      </c>
      <c r="D95" s="7"/>
      <c r="E95" s="7"/>
      <c r="F95" s="57" t="s">
        <v>189</v>
      </c>
      <c r="G95" s="58">
        <f>IF(Calculator!$F$3&gt;0,LOOKUP(Calculator!$F$3,Tables!$R$2:R$21,Tables!$S$2:$S$21)+D91,LOOKUP(Calculator!$F$2,Tables!$R$2:$R$21,Tables!$S$2:$S$21)+D91)</f>
        <v>13</v>
      </c>
    </row>
    <row r="96" spans="1:7">
      <c r="A96" s="2" t="s">
        <v>261</v>
      </c>
      <c r="B96" s="26">
        <f>ROUND(D91/5,0)</f>
        <v>3</v>
      </c>
      <c r="C96" s="25" t="s">
        <v>190</v>
      </c>
      <c r="D96" s="7"/>
      <c r="E96" s="7"/>
      <c r="G96" s="7"/>
    </row>
    <row r="97" spans="1:12">
      <c r="A97" s="2" t="s">
        <v>191</v>
      </c>
      <c r="B97" s="24">
        <f>IF(G97=0,1,G97)</f>
        <v>3</v>
      </c>
      <c r="C97" s="25" t="s">
        <v>363</v>
      </c>
      <c r="D97" s="7"/>
      <c r="F97" s="57" t="s">
        <v>141</v>
      </c>
      <c r="G97" s="58">
        <f>IF(Calculator!$F$3&gt;0,LOOKUP(Calculator!$F$3,Tables!$R$2:$R$21,Tables!$T$2:$T$21)+B96,LOOKUP(Calculator!$F$2,Tables!$R$2:$R$21,Tables!$T$2:$T$21)+B96)</f>
        <v>3</v>
      </c>
    </row>
    <row r="98" spans="1:12">
      <c r="A98" s="2" t="s">
        <v>210</v>
      </c>
      <c r="B98" s="26" t="str">
        <f>B85</f>
        <v>None</v>
      </c>
      <c r="C98" s="25" t="s">
        <v>240</v>
      </c>
    </row>
    <row r="99" spans="1:12">
      <c r="B99" s="27"/>
      <c r="C99" s="25"/>
    </row>
    <row r="100" spans="1:12" ht="144" customHeight="1">
      <c r="A100" s="119" t="s">
        <v>366</v>
      </c>
      <c r="B100" s="116"/>
      <c r="C100" s="116"/>
      <c r="D100" s="116"/>
      <c r="E100" s="120"/>
    </row>
    <row r="101" spans="1:12">
      <c r="A101" s="1" t="s">
        <v>382</v>
      </c>
      <c r="B101" s="5" t="s">
        <v>258</v>
      </c>
      <c r="C101" s="8" t="s">
        <v>356</v>
      </c>
      <c r="D101" s="5" t="s">
        <v>110</v>
      </c>
    </row>
    <row r="102" spans="1:12" ht="12" customHeight="1">
      <c r="B102" s="7"/>
      <c r="C102" s="7"/>
      <c r="D102" s="7"/>
    </row>
    <row r="103" spans="1:12" ht="13" thickBot="1">
      <c r="A103" s="1" t="s">
        <v>358</v>
      </c>
      <c r="B103" s="23" t="s">
        <v>359</v>
      </c>
      <c r="C103" s="23" t="s">
        <v>205</v>
      </c>
      <c r="D103" s="23" t="s">
        <v>316</v>
      </c>
      <c r="F103" s="4" t="s">
        <v>317</v>
      </c>
      <c r="L103" s="68"/>
    </row>
    <row r="104" spans="1:12">
      <c r="A104" s="10" t="s">
        <v>357</v>
      </c>
      <c r="B104" s="11" t="s">
        <v>206</v>
      </c>
      <c r="C104" s="11" t="s">
        <v>295</v>
      </c>
      <c r="D104" s="12">
        <f>IF(B104=0,0,LOOKUP(B104,Tables!A$2:A$4,Tables!B$2:B$4))</f>
        <v>0</v>
      </c>
      <c r="F104" s="5" t="s">
        <v>180</v>
      </c>
    </row>
    <row r="105" spans="1:12">
      <c r="A105" s="13" t="s">
        <v>294</v>
      </c>
      <c r="B105" s="14">
        <v>0</v>
      </c>
      <c r="C105" s="14" t="s">
        <v>212</v>
      </c>
      <c r="D105" s="15">
        <f>IF(B105=0,0,-1)</f>
        <v>0</v>
      </c>
      <c r="F105" s="5" t="s">
        <v>298</v>
      </c>
    </row>
    <row r="106" spans="1:12">
      <c r="A106" s="16" t="s">
        <v>296</v>
      </c>
      <c r="B106" s="17">
        <v>0</v>
      </c>
      <c r="C106" s="17" t="s">
        <v>295</v>
      </c>
      <c r="D106" s="18">
        <f>IF(B106=0,0,-1)</f>
        <v>0</v>
      </c>
      <c r="F106" s="5" t="s">
        <v>286</v>
      </c>
    </row>
    <row r="107" spans="1:12">
      <c r="A107" s="13" t="s">
        <v>297</v>
      </c>
      <c r="B107" s="14">
        <v>0</v>
      </c>
      <c r="C107" s="14" t="s">
        <v>295</v>
      </c>
      <c r="D107" s="15">
        <f>IF(B107=0,0,-1)</f>
        <v>0</v>
      </c>
      <c r="F107" s="5" t="s">
        <v>299</v>
      </c>
    </row>
    <row r="108" spans="1:12">
      <c r="A108" s="16" t="s">
        <v>219</v>
      </c>
      <c r="B108" s="17">
        <v>1</v>
      </c>
      <c r="C108" s="17" t="s">
        <v>295</v>
      </c>
      <c r="D108" s="18">
        <f>IF(B108=0,0,LOOKUP(B108,Tables!$C$2:$C$21,Tables!$D$2:$D$21))</f>
        <v>1</v>
      </c>
      <c r="F108" s="5" t="s">
        <v>300</v>
      </c>
    </row>
    <row r="109" spans="1:12">
      <c r="A109" s="13" t="s">
        <v>266</v>
      </c>
      <c r="B109" s="14">
        <v>0</v>
      </c>
      <c r="C109" s="14" t="str">
        <f>IF(B109=0,"-",IF(B109=1,"Meter Radius","Meters Radius"))</f>
        <v>-</v>
      </c>
      <c r="D109" s="15">
        <f>IF(B109=0,0,IF(B108=0,LOOKUP(B109,Tables!E$2:E$21,Tables!F$2:F$21),"Cannot have both"))</f>
        <v>0</v>
      </c>
      <c r="F109" s="5" t="s">
        <v>177</v>
      </c>
    </row>
    <row r="110" spans="1:12">
      <c r="A110" s="16" t="s">
        <v>269</v>
      </c>
      <c r="B110" s="17" t="s">
        <v>273</v>
      </c>
      <c r="C110" s="17" t="s">
        <v>295</v>
      </c>
      <c r="D110" s="18">
        <f>IF(B110="Full",0,IF(B110="Partial",2,IF(B110="None",5,"ERROR!")))</f>
        <v>5</v>
      </c>
      <c r="F110" s="5" t="s">
        <v>329</v>
      </c>
    </row>
    <row r="111" spans="1:12">
      <c r="A111" s="13" t="s">
        <v>267</v>
      </c>
      <c r="B111" s="14" t="s">
        <v>282</v>
      </c>
      <c r="C111" s="14" t="str">
        <f>IF(B111=0,"-",IF(B111="Touch","-",IF(B111=1,"Meter","Meters")))</f>
        <v>-</v>
      </c>
      <c r="D111" s="15">
        <f>IF(B111="Touch",1,IF(B111="Self",1,LOOKUP(B111,Tables!$G$2:$G$21,Tables!$H$2:$H$21)))</f>
        <v>1</v>
      </c>
      <c r="F111" s="5" t="s">
        <v>163</v>
      </c>
    </row>
    <row r="112" spans="1:12">
      <c r="A112" s="16" t="s">
        <v>268</v>
      </c>
      <c r="B112" s="17">
        <v>1</v>
      </c>
      <c r="C112" s="17" t="s">
        <v>323</v>
      </c>
      <c r="D112" s="19">
        <f>IF(B112="Instantaneous",1,IF(B112="Permanent",14,IF(C112="Round",LOOKUP(B112,Tables!$J$2:$J$10,Tables!$K$2:$K$10),IF(C112="Minute",LOOKUP(B112,Tables!$J$11:$J$15,Tables!K$11:K$15),IF(C112="Hour",7,LOOKUP(C112,Tables!$I$16:$I$20,Tables!$K$16:$K$20))))))</f>
        <v>3</v>
      </c>
    </row>
    <row r="113" spans="1:12">
      <c r="A113" s="13" t="s">
        <v>250</v>
      </c>
      <c r="B113" s="14" t="str">
        <f>D101</f>
        <v>Mental Resistance</v>
      </c>
      <c r="C113" s="14" t="s">
        <v>295</v>
      </c>
      <c r="D113" s="15">
        <f>LOOKUP(B113,Tables!$N$2:$N$9,Tables!$O$2:$O$9)</f>
        <v>1</v>
      </c>
      <c r="F113" s="4" t="s">
        <v>287</v>
      </c>
    </row>
    <row r="114" spans="1:12">
      <c r="A114" s="16" t="s">
        <v>202</v>
      </c>
      <c r="B114" s="17" t="s">
        <v>407</v>
      </c>
      <c r="C114" s="17" t="s">
        <v>295</v>
      </c>
      <c r="D114" s="18">
        <f>LOOKUP(B114,Tables!$P$2:$P$5,Tables!$Q$2:$Q$5)</f>
        <v>-4</v>
      </c>
      <c r="F114" s="6" t="s">
        <v>407</v>
      </c>
    </row>
    <row r="115" spans="1:12" ht="13" thickBot="1">
      <c r="A115" s="20" t="s">
        <v>251</v>
      </c>
      <c r="B115" s="21">
        <v>6</v>
      </c>
      <c r="C115" s="21">
        <f>IF(SUM(B105:B107)&gt;0,"+"&amp;SUM(B105:B107),0)</f>
        <v>0</v>
      </c>
      <c r="D115" s="22">
        <f>B115</f>
        <v>6</v>
      </c>
      <c r="F115" s="6" t="s">
        <v>338</v>
      </c>
    </row>
    <row r="116" spans="1:12">
      <c r="A116" s="1" t="s">
        <v>222</v>
      </c>
      <c r="B116" s="23"/>
      <c r="C116" s="23"/>
      <c r="D116" s="23">
        <f>IF(SUM(D104:D115)&lt;1,1,(SUM(D104:D115)))</f>
        <v>13</v>
      </c>
      <c r="F116" s="6" t="s">
        <v>166</v>
      </c>
    </row>
    <row r="117" spans="1:12" ht="12" customHeight="1">
      <c r="B117" s="7"/>
      <c r="C117" s="7"/>
      <c r="D117" s="7"/>
      <c r="F117" s="5" t="s">
        <v>336</v>
      </c>
    </row>
    <row r="118" spans="1:12">
      <c r="A118" s="2" t="s">
        <v>221</v>
      </c>
      <c r="B118" s="24" t="str">
        <f>B115+C115&amp;"d6"</f>
        <v>6d6</v>
      </c>
      <c r="C118" s="25" t="s">
        <v>223</v>
      </c>
      <c r="D118" s="7"/>
    </row>
    <row r="119" spans="1:12">
      <c r="A119" s="2" t="s">
        <v>332</v>
      </c>
      <c r="B119" s="24">
        <f t="shared" ref="B119:B120" si="4">IF(G119=0,1,G119)</f>
        <v>13</v>
      </c>
      <c r="C119" s="25" t="s">
        <v>204</v>
      </c>
      <c r="D119" s="7"/>
      <c r="F119" s="57" t="s">
        <v>187</v>
      </c>
      <c r="G119" s="58">
        <f>IF(Calculator!$F$3&gt;0,LOOKUP(Calculator!$F$3,Tables!$R$2:R$21,Tables!$U$2:$U$21)+D116,LOOKUP(Calculator!$F$2,Tables!$R$2:$R$21,Tables!$U$2:$U$21)+D116)</f>
        <v>13</v>
      </c>
    </row>
    <row r="120" spans="1:12">
      <c r="A120" s="2" t="s">
        <v>188</v>
      </c>
      <c r="B120" s="24">
        <f t="shared" si="4"/>
        <v>13</v>
      </c>
      <c r="C120" s="25" t="s">
        <v>365</v>
      </c>
      <c r="D120" s="7"/>
      <c r="E120" s="7"/>
      <c r="F120" s="57" t="s">
        <v>189</v>
      </c>
      <c r="G120" s="58">
        <f>IF(Calculator!$F$3&gt;0,LOOKUP(Calculator!$F$3,Tables!$R$2:R$21,Tables!$S$2:$S$21)+D116,LOOKUP(Calculator!$F$2,Tables!$R$2:$R$21,Tables!$S$2:$S$21)+D116)</f>
        <v>13</v>
      </c>
    </row>
    <row r="121" spans="1:12">
      <c r="A121" s="2" t="s">
        <v>261</v>
      </c>
      <c r="B121" s="26">
        <f>ROUND(D116/5,0)</f>
        <v>3</v>
      </c>
      <c r="C121" s="25" t="s">
        <v>190</v>
      </c>
      <c r="D121" s="7"/>
      <c r="E121" s="7"/>
      <c r="G121" s="7"/>
    </row>
    <row r="122" spans="1:12">
      <c r="A122" s="2" t="s">
        <v>191</v>
      </c>
      <c r="B122" s="24">
        <f>IF(G122=0,1,G122)</f>
        <v>3</v>
      </c>
      <c r="C122" s="25" t="s">
        <v>363</v>
      </c>
      <c r="D122" s="7"/>
      <c r="F122" s="57" t="s">
        <v>141</v>
      </c>
      <c r="G122" s="58">
        <f>IF(Calculator!$F$3&gt;0,LOOKUP(Calculator!$F$3,Tables!$R$2:$R$21,Tables!$T$2:$T$21)+B121,LOOKUP(Calculator!$F$2,Tables!$R$2:$R$21,Tables!$T$2:$T$21)+B121)</f>
        <v>3</v>
      </c>
    </row>
    <row r="123" spans="1:12">
      <c r="A123" s="2" t="s">
        <v>210</v>
      </c>
      <c r="B123" s="26" t="str">
        <f>B110</f>
        <v>None</v>
      </c>
      <c r="C123" s="25" t="s">
        <v>240</v>
      </c>
    </row>
    <row r="124" spans="1:12">
      <c r="B124" s="27"/>
      <c r="C124" s="25"/>
    </row>
    <row r="125" spans="1:12" ht="144" customHeight="1">
      <c r="A125" s="119" t="s">
        <v>65</v>
      </c>
      <c r="B125" s="116"/>
      <c r="C125" s="116"/>
      <c r="D125" s="116"/>
      <c r="E125" s="120"/>
    </row>
    <row r="126" spans="1:12">
      <c r="A126" s="1" t="s">
        <v>382</v>
      </c>
      <c r="B126" s="5" t="s">
        <v>196</v>
      </c>
      <c r="C126" s="8" t="s">
        <v>356</v>
      </c>
      <c r="D126" s="5" t="s">
        <v>110</v>
      </c>
    </row>
    <row r="127" spans="1:12" ht="12" customHeight="1">
      <c r="B127" s="7"/>
      <c r="C127" s="7"/>
      <c r="D127" s="7"/>
    </row>
    <row r="128" spans="1:12" ht="13" thickBot="1">
      <c r="A128" s="4" t="s">
        <v>358</v>
      </c>
      <c r="B128" s="9" t="s">
        <v>359</v>
      </c>
      <c r="C128" s="9" t="s">
        <v>205</v>
      </c>
      <c r="D128" s="9" t="s">
        <v>316</v>
      </c>
      <c r="F128" s="4" t="s">
        <v>317</v>
      </c>
      <c r="L128" s="68"/>
    </row>
    <row r="129" spans="1:7">
      <c r="A129" s="10" t="s">
        <v>357</v>
      </c>
      <c r="B129" s="11" t="s">
        <v>206</v>
      </c>
      <c r="C129" s="11" t="s">
        <v>295</v>
      </c>
      <c r="D129" s="12">
        <f>IF(B129=0,0,LOOKUP(B129,Tables!A$2:A$4,Tables!B$2:B$4))</f>
        <v>0</v>
      </c>
      <c r="F129" s="5" t="s">
        <v>180</v>
      </c>
    </row>
    <row r="130" spans="1:7">
      <c r="A130" s="13" t="s">
        <v>294</v>
      </c>
      <c r="B130" s="14">
        <v>0</v>
      </c>
      <c r="C130" s="14" t="s">
        <v>212</v>
      </c>
      <c r="D130" s="15">
        <f>IF(B130=0,0,-1)</f>
        <v>0</v>
      </c>
      <c r="F130" s="5" t="s">
        <v>298</v>
      </c>
    </row>
    <row r="131" spans="1:7">
      <c r="A131" s="16" t="s">
        <v>296</v>
      </c>
      <c r="B131" s="17">
        <v>0</v>
      </c>
      <c r="C131" s="17" t="s">
        <v>295</v>
      </c>
      <c r="D131" s="18">
        <f>IF(B131=0,0,-1)</f>
        <v>0</v>
      </c>
      <c r="F131" s="5" t="s">
        <v>286</v>
      </c>
    </row>
    <row r="132" spans="1:7">
      <c r="A132" s="13" t="s">
        <v>297</v>
      </c>
      <c r="B132" s="14">
        <v>0</v>
      </c>
      <c r="C132" s="14" t="s">
        <v>295</v>
      </c>
      <c r="D132" s="15">
        <f>IF(B132=0,0,-1)</f>
        <v>0</v>
      </c>
      <c r="F132" s="5" t="s">
        <v>299</v>
      </c>
    </row>
    <row r="133" spans="1:7">
      <c r="A133" s="16" t="s">
        <v>219</v>
      </c>
      <c r="B133" s="17">
        <v>1</v>
      </c>
      <c r="C133" s="17" t="s">
        <v>295</v>
      </c>
      <c r="D133" s="18">
        <f>IF(B133=0,0,LOOKUP(B133,Tables!$C$2:$C$21,Tables!$D$2:$D$21))</f>
        <v>1</v>
      </c>
      <c r="F133" s="5" t="s">
        <v>300</v>
      </c>
    </row>
    <row r="134" spans="1:7">
      <c r="A134" s="13" t="s">
        <v>266</v>
      </c>
      <c r="B134" s="14">
        <v>0</v>
      </c>
      <c r="C134" s="14" t="str">
        <f>IF(B134=0,"-",IF(B134=1,"Meter Radius","Meters Radius"))</f>
        <v>-</v>
      </c>
      <c r="D134" s="15">
        <f>IF(B134=0,0,IF(B133=0,LOOKUP(B134,Tables!E$2:E$21,Tables!F$2:F$21),"Cannot have both"))</f>
        <v>0</v>
      </c>
      <c r="F134" s="5" t="s">
        <v>177</v>
      </c>
    </row>
    <row r="135" spans="1:7">
      <c r="A135" s="16" t="s">
        <v>269</v>
      </c>
      <c r="B135" s="17" t="s">
        <v>273</v>
      </c>
      <c r="C135" s="17" t="s">
        <v>295</v>
      </c>
      <c r="D135" s="18">
        <f>IF(B135="Full",0,IF(B135="Partial",2,IF(B135="None",5,"ERROR!")))</f>
        <v>5</v>
      </c>
      <c r="F135" s="5" t="s">
        <v>329</v>
      </c>
    </row>
    <row r="136" spans="1:7">
      <c r="A136" s="13" t="s">
        <v>267</v>
      </c>
      <c r="B136" s="14" t="s">
        <v>63</v>
      </c>
      <c r="C136" s="14" t="str">
        <f>IF(B136=0,"-",IF(B136="Touch","-",IF(B136=1,"Meter","Meters")))</f>
        <v>-</v>
      </c>
      <c r="D136" s="15">
        <f>IF(B136="Touch",1,IF(B136="Self",1,LOOKUP(B136,Tables!$G$2:$G$21,Tables!$H$2:$H$21)))</f>
        <v>1</v>
      </c>
      <c r="F136" s="5" t="s">
        <v>321</v>
      </c>
    </row>
    <row r="137" spans="1:7">
      <c r="A137" s="16" t="s">
        <v>268</v>
      </c>
      <c r="B137" s="17">
        <v>1</v>
      </c>
      <c r="C137" s="17" t="s">
        <v>323</v>
      </c>
      <c r="D137" s="19">
        <f>IF(B137="Instantaneous",1,IF(B137="Permanent",14,IF(C137="Round",LOOKUP(B137,Tables!$J$2:$J$10,Tables!$K$2:$K$10),IF(C137="Minute",LOOKUP(B137,Tables!$J$11:$J$15,Tables!K$11:K$15),IF(C137="Hour",7,LOOKUP(C137,Tables!$I$16:$I$20,Tables!$K$16:$K$20))))))</f>
        <v>3</v>
      </c>
    </row>
    <row r="138" spans="1:7">
      <c r="A138" s="13" t="s">
        <v>250</v>
      </c>
      <c r="B138" s="14" t="str">
        <f>D126</f>
        <v>Mental Resistance</v>
      </c>
      <c r="C138" s="14" t="s">
        <v>295</v>
      </c>
      <c r="D138" s="15">
        <f>LOOKUP(B138,Tables!$N$2:$N$9,Tables!$O$2:$O$9)</f>
        <v>1</v>
      </c>
      <c r="F138" s="4" t="s">
        <v>287</v>
      </c>
    </row>
    <row r="139" spans="1:7">
      <c r="A139" s="16" t="s">
        <v>202</v>
      </c>
      <c r="B139" s="17" t="s">
        <v>407</v>
      </c>
      <c r="C139" s="17" t="s">
        <v>295</v>
      </c>
      <c r="D139" s="18">
        <f>LOOKUP(B139,Tables!$P$2:$P$5,Tables!$Q$2:$Q$5)</f>
        <v>-4</v>
      </c>
      <c r="F139" s="6" t="s">
        <v>407</v>
      </c>
    </row>
    <row r="140" spans="1:7" ht="13" thickBot="1">
      <c r="A140" s="20" t="s">
        <v>251</v>
      </c>
      <c r="B140" s="21">
        <v>6</v>
      </c>
      <c r="C140" s="21">
        <f>IF(SUM(B130:B132)&gt;0,"+"&amp;SUM(B130:B132),0)</f>
        <v>0</v>
      </c>
      <c r="D140" s="22">
        <f>B140</f>
        <v>6</v>
      </c>
      <c r="F140" s="6" t="s">
        <v>338</v>
      </c>
    </row>
    <row r="141" spans="1:7">
      <c r="A141" s="4" t="s">
        <v>222</v>
      </c>
      <c r="B141" s="9"/>
      <c r="C141" s="9"/>
      <c r="D141" s="23">
        <f>IF(SUM(D129:D140)&lt;1,1,(SUM(D129:D140)))</f>
        <v>13</v>
      </c>
      <c r="F141" s="6" t="s">
        <v>166</v>
      </c>
    </row>
    <row r="142" spans="1:7" ht="12" customHeight="1">
      <c r="B142" s="7"/>
      <c r="C142" s="7"/>
      <c r="D142" s="7"/>
      <c r="E142" s="7"/>
      <c r="F142" s="5" t="s">
        <v>336</v>
      </c>
    </row>
    <row r="143" spans="1:7">
      <c r="A143" s="2" t="s">
        <v>221</v>
      </c>
      <c r="B143" s="24" t="str">
        <f>B140+C140&amp;"d6"</f>
        <v>6d6</v>
      </c>
      <c r="C143" s="25" t="s">
        <v>223</v>
      </c>
      <c r="D143" s="7"/>
      <c r="E143" s="7"/>
      <c r="G143" s="7"/>
    </row>
    <row r="144" spans="1:7">
      <c r="A144" s="2" t="s">
        <v>332</v>
      </c>
      <c r="B144" s="24">
        <f t="shared" ref="B144:B145" si="5">IF(G144=0,1,G144)</f>
        <v>13</v>
      </c>
      <c r="C144" s="25" t="s">
        <v>204</v>
      </c>
      <c r="D144" s="7"/>
      <c r="E144" s="7"/>
      <c r="F144" s="57" t="s">
        <v>187</v>
      </c>
      <c r="G144" s="58">
        <f>IF(Calculator!$F$3&gt;0,LOOKUP(Calculator!$F$3,Tables!$R$2:R$21,Tables!$U$2:$U$21)+D141,LOOKUP(Calculator!$F$2,Tables!$R$2:$R$21,Tables!$U$2:$U$21)+D141)</f>
        <v>13</v>
      </c>
    </row>
    <row r="145" spans="1:12">
      <c r="A145" s="2" t="s">
        <v>188</v>
      </c>
      <c r="B145" s="24">
        <f t="shared" si="5"/>
        <v>13</v>
      </c>
      <c r="C145" s="25" t="s">
        <v>365</v>
      </c>
      <c r="D145" s="7"/>
      <c r="E145" s="7"/>
      <c r="F145" s="57" t="s">
        <v>189</v>
      </c>
      <c r="G145" s="58">
        <f>IF(Calculator!$F$3&gt;0,LOOKUP(Calculator!$F$3,Tables!$R$2:R$21,Tables!$S$2:$S$21)+D141,LOOKUP(Calculator!$F$2,Tables!$R$2:$R$21,Tables!$S$2:$S$21)+D141)</f>
        <v>13</v>
      </c>
    </row>
    <row r="146" spans="1:12">
      <c r="A146" s="2" t="s">
        <v>261</v>
      </c>
      <c r="B146" s="26">
        <f>ROUND(D141/5,0)</f>
        <v>3</v>
      </c>
      <c r="C146" s="25" t="s">
        <v>190</v>
      </c>
      <c r="D146" s="7"/>
      <c r="E146" s="7"/>
      <c r="G146" s="7"/>
    </row>
    <row r="147" spans="1:12">
      <c r="A147" s="2" t="s">
        <v>191</v>
      </c>
      <c r="B147" s="24">
        <f>IF(G147=0,1,G147)</f>
        <v>3</v>
      </c>
      <c r="C147" s="25" t="s">
        <v>363</v>
      </c>
      <c r="D147" s="7"/>
      <c r="E147" s="7"/>
      <c r="F147" s="57" t="s">
        <v>141</v>
      </c>
      <c r="G147" s="58">
        <f>IF(Calculator!$F$3&gt;0,LOOKUP(Calculator!$F$3,Tables!$R$2:$R$21,Tables!$T$2:$T$21)+B146,LOOKUP(Calculator!$F$2,Tables!$R$2:$R$21,Tables!$T$2:$T$21)+B146)</f>
        <v>3</v>
      </c>
    </row>
    <row r="148" spans="1:12">
      <c r="A148" s="2" t="s">
        <v>210</v>
      </c>
      <c r="B148" s="26" t="str">
        <f>B135</f>
        <v>None</v>
      </c>
      <c r="C148" s="25" t="s">
        <v>240</v>
      </c>
      <c r="D148" s="7"/>
      <c r="E148" s="7"/>
      <c r="F148" s="7"/>
      <c r="G148" s="7"/>
    </row>
    <row r="149" spans="1:12" ht="12" customHeight="1">
      <c r="B149" s="27"/>
      <c r="C149" s="25"/>
      <c r="D149" s="7"/>
      <c r="E149" s="7"/>
      <c r="F149" s="7"/>
      <c r="G149" s="7"/>
    </row>
    <row r="150" spans="1:12" ht="144" customHeight="1">
      <c r="A150" s="119" t="s">
        <v>73</v>
      </c>
      <c r="B150" s="116"/>
      <c r="C150" s="116"/>
      <c r="D150" s="116"/>
      <c r="E150" s="120"/>
    </row>
    <row r="151" spans="1:12">
      <c r="A151" s="1" t="s">
        <v>382</v>
      </c>
      <c r="B151" s="5" t="s">
        <v>360</v>
      </c>
      <c r="C151" s="8" t="s">
        <v>356</v>
      </c>
      <c r="D151" s="5" t="s">
        <v>110</v>
      </c>
    </row>
    <row r="152" spans="1:12" ht="12" customHeight="1">
      <c r="B152" s="7"/>
      <c r="C152" s="7"/>
      <c r="D152" s="7"/>
    </row>
    <row r="153" spans="1:12" ht="13" thickBot="1">
      <c r="A153" s="1" t="s">
        <v>358</v>
      </c>
      <c r="B153" s="23" t="s">
        <v>359</v>
      </c>
      <c r="C153" s="23" t="s">
        <v>205</v>
      </c>
      <c r="D153" s="23" t="s">
        <v>316</v>
      </c>
      <c r="F153" s="4" t="s">
        <v>317</v>
      </c>
      <c r="L153" s="68"/>
    </row>
    <row r="154" spans="1:12">
      <c r="A154" s="10" t="s">
        <v>357</v>
      </c>
      <c r="B154" s="11" t="s">
        <v>206</v>
      </c>
      <c r="C154" s="11" t="s">
        <v>295</v>
      </c>
      <c r="D154" s="12">
        <f>IF(B154=0,0,LOOKUP(B154,Tables!A$2:A$4,Tables!B$2:B$4))</f>
        <v>0</v>
      </c>
      <c r="F154" s="5" t="s">
        <v>180</v>
      </c>
    </row>
    <row r="155" spans="1:12">
      <c r="A155" s="13" t="s">
        <v>294</v>
      </c>
      <c r="B155" s="14">
        <v>0</v>
      </c>
      <c r="C155" s="14" t="s">
        <v>212</v>
      </c>
      <c r="D155" s="15">
        <f>IF(B155=0,0,-1)</f>
        <v>0</v>
      </c>
      <c r="F155" s="5" t="s">
        <v>298</v>
      </c>
    </row>
    <row r="156" spans="1:12">
      <c r="A156" s="16" t="s">
        <v>296</v>
      </c>
      <c r="B156" s="17">
        <v>0</v>
      </c>
      <c r="C156" s="17" t="s">
        <v>295</v>
      </c>
      <c r="D156" s="18">
        <f>IF(B156=0,0,-1)</f>
        <v>0</v>
      </c>
      <c r="F156" s="5" t="s">
        <v>286</v>
      </c>
    </row>
    <row r="157" spans="1:12">
      <c r="A157" s="13" t="s">
        <v>297</v>
      </c>
      <c r="B157" s="14">
        <v>0</v>
      </c>
      <c r="C157" s="14" t="s">
        <v>295</v>
      </c>
      <c r="D157" s="15">
        <f>IF(B157=0,0,-1)</f>
        <v>0</v>
      </c>
      <c r="F157" s="5" t="s">
        <v>299</v>
      </c>
    </row>
    <row r="158" spans="1:12">
      <c r="A158" s="16" t="s">
        <v>219</v>
      </c>
      <c r="B158" s="17">
        <v>1</v>
      </c>
      <c r="C158" s="17" t="s">
        <v>295</v>
      </c>
      <c r="D158" s="18">
        <f>IF(B158=0,0,LOOKUP(B158,Tables!$C$2:$C$21,Tables!$D$2:$D$21))</f>
        <v>1</v>
      </c>
      <c r="F158" s="5" t="s">
        <v>300</v>
      </c>
    </row>
    <row r="159" spans="1:12">
      <c r="A159" s="13" t="s">
        <v>266</v>
      </c>
      <c r="B159" s="14">
        <v>0</v>
      </c>
      <c r="C159" s="14" t="str">
        <f>IF(B159=0,"-",IF(B159=1,"Meter Radius","Meters Radius"))</f>
        <v>-</v>
      </c>
      <c r="D159" s="15">
        <f>IF(B159=0,0,IF(B158=0,LOOKUP(B159,Tables!E$2:E$21,Tables!F$2:F$21),"Cannot have both"))</f>
        <v>0</v>
      </c>
      <c r="F159" s="5" t="s">
        <v>177</v>
      </c>
    </row>
    <row r="160" spans="1:12">
      <c r="A160" s="16" t="s">
        <v>269</v>
      </c>
      <c r="B160" s="17" t="s">
        <v>273</v>
      </c>
      <c r="C160" s="17" t="s">
        <v>295</v>
      </c>
      <c r="D160" s="18">
        <f>IF(B160="Full",0,IF(B160="Partial",2,IF(B160="None",5,"ERROR!")))</f>
        <v>5</v>
      </c>
      <c r="F160" s="5" t="s">
        <v>329</v>
      </c>
    </row>
    <row r="161" spans="1:7">
      <c r="A161" s="13" t="s">
        <v>267</v>
      </c>
      <c r="B161" s="14">
        <v>10</v>
      </c>
      <c r="C161" s="14" t="str">
        <f>IF(B161=0,"-",IF(B161="Touch","-",IF(B161=1,"Meter","Meters")))</f>
        <v>Meters</v>
      </c>
      <c r="D161" s="15">
        <f>IF(B161="Touch",1,IF(B161="Self",1,LOOKUP(B161,Tables!$G$2:$G$21,Tables!$H$2:$H$21)))</f>
        <v>3</v>
      </c>
      <c r="F161" s="5" t="s">
        <v>321</v>
      </c>
    </row>
    <row r="162" spans="1:7">
      <c r="A162" s="16" t="s">
        <v>268</v>
      </c>
      <c r="B162" s="17">
        <v>1</v>
      </c>
      <c r="C162" s="17" t="s">
        <v>323</v>
      </c>
      <c r="D162" s="19">
        <f>IF(B162="Instantaneous",1,IF(B162="Permanent",14,IF(C162="Round",LOOKUP(B162,Tables!$J$2:$J$10,Tables!$K$2:$K$10),IF(C162="Minute",LOOKUP(B162,Tables!$J$11:$J$15,Tables!K$11:K$15),IF(C162="Hour",7,LOOKUP(C162,Tables!$I$16:$I$20,Tables!$K$16:$K$20))))))</f>
        <v>3</v>
      </c>
    </row>
    <row r="163" spans="1:7">
      <c r="A163" s="13" t="s">
        <v>250</v>
      </c>
      <c r="B163" s="14" t="str">
        <f>D151</f>
        <v>Mental Resistance</v>
      </c>
      <c r="C163" s="14" t="s">
        <v>295</v>
      </c>
      <c r="D163" s="15">
        <f>LOOKUP(B163,Tables!$N$2:$N$9,Tables!$O$2:$O$9)</f>
        <v>1</v>
      </c>
      <c r="F163" s="4" t="s">
        <v>287</v>
      </c>
    </row>
    <row r="164" spans="1:7">
      <c r="A164" s="16" t="s">
        <v>202</v>
      </c>
      <c r="B164" s="17" t="s">
        <v>407</v>
      </c>
      <c r="C164" s="17" t="s">
        <v>295</v>
      </c>
      <c r="D164" s="18">
        <f>LOOKUP(B164,Tables!$P$2:$P$5,Tables!$Q$2:$Q$5)</f>
        <v>-4</v>
      </c>
      <c r="F164" s="6" t="s">
        <v>407</v>
      </c>
    </row>
    <row r="165" spans="1:7" ht="13" thickBot="1">
      <c r="A165" s="20" t="s">
        <v>251</v>
      </c>
      <c r="B165" s="21">
        <v>6</v>
      </c>
      <c r="C165" s="21">
        <f>IF(SUM(B155:B157)&gt;0,"+"&amp;SUM(B155:B157),0)</f>
        <v>0</v>
      </c>
      <c r="D165" s="22">
        <f>B165</f>
        <v>6</v>
      </c>
      <c r="F165" s="6" t="s">
        <v>338</v>
      </c>
    </row>
    <row r="166" spans="1:7">
      <c r="A166" s="1" t="s">
        <v>222</v>
      </c>
      <c r="B166" s="23"/>
      <c r="C166" s="23"/>
      <c r="D166" s="23">
        <f>IF(SUM(D154:D165)&lt;1,1,(SUM(D154:D165)))</f>
        <v>15</v>
      </c>
      <c r="F166" s="6" t="s">
        <v>166</v>
      </c>
    </row>
    <row r="167" spans="1:7" ht="12" customHeight="1">
      <c r="B167" s="7"/>
      <c r="C167" s="7"/>
      <c r="D167" s="7"/>
      <c r="F167" s="5" t="s">
        <v>336</v>
      </c>
    </row>
    <row r="168" spans="1:7">
      <c r="A168" s="2" t="s">
        <v>221</v>
      </c>
      <c r="B168" s="24" t="str">
        <f>B165+C165&amp;"d6"</f>
        <v>6d6</v>
      </c>
      <c r="C168" s="25" t="s">
        <v>223</v>
      </c>
      <c r="D168" s="7"/>
    </row>
    <row r="169" spans="1:7">
      <c r="A169" s="2" t="s">
        <v>332</v>
      </c>
      <c r="B169" s="24">
        <f t="shared" ref="B169:B170" si="6">IF(G169=0,1,G169)</f>
        <v>15</v>
      </c>
      <c r="C169" s="25" t="s">
        <v>204</v>
      </c>
      <c r="D169" s="7"/>
      <c r="F169" s="57" t="s">
        <v>187</v>
      </c>
      <c r="G169" s="58">
        <f>IF(Calculator!$F$3&gt;0,LOOKUP(Calculator!$F$3,Tables!$R$2:R$21,Tables!$U$2:$U$21)+D166,LOOKUP(Calculator!$F$2,Tables!$R$2:$R$21,Tables!$U$2:$U$21)+D166)</f>
        <v>15</v>
      </c>
    </row>
    <row r="170" spans="1:7">
      <c r="A170" s="2" t="s">
        <v>188</v>
      </c>
      <c r="B170" s="24">
        <f t="shared" si="6"/>
        <v>15</v>
      </c>
      <c r="C170" s="25" t="s">
        <v>365</v>
      </c>
      <c r="D170" s="7"/>
      <c r="E170" s="7"/>
      <c r="F170" s="57" t="s">
        <v>189</v>
      </c>
      <c r="G170" s="58">
        <f>IF(Calculator!$F$3&gt;0,LOOKUP(Calculator!$F$3,Tables!$R$2:R$21,Tables!$S$2:$S$21)+D166,LOOKUP(Calculator!$F$2,Tables!$R$2:$R$21,Tables!$S$2:$S$21)+D166)</f>
        <v>15</v>
      </c>
    </row>
    <row r="171" spans="1:7">
      <c r="A171" s="2" t="s">
        <v>261</v>
      </c>
      <c r="B171" s="26">
        <f>ROUND(D166/5,0)</f>
        <v>3</v>
      </c>
      <c r="C171" s="25" t="s">
        <v>190</v>
      </c>
      <c r="D171" s="7"/>
      <c r="E171" s="7"/>
      <c r="G171" s="7"/>
    </row>
    <row r="172" spans="1:7">
      <c r="A172" s="2" t="s">
        <v>191</v>
      </c>
      <c r="B172" s="24">
        <f>IF(G172=0,1,G172)</f>
        <v>3</v>
      </c>
      <c r="C172" s="25" t="s">
        <v>363</v>
      </c>
      <c r="D172" s="7"/>
      <c r="F172" s="57" t="s">
        <v>141</v>
      </c>
      <c r="G172" s="58">
        <f>IF(Calculator!$F$3&gt;0,LOOKUP(Calculator!$F$3,Tables!$R$2:$R$21,Tables!$T$2:$T$21)+B171,LOOKUP(Calculator!$F$2,Tables!$R$2:$R$21,Tables!$T$2:$T$21)+B171)</f>
        <v>3</v>
      </c>
    </row>
    <row r="173" spans="1:7" ht="12" customHeight="1">
      <c r="A173" s="2" t="s">
        <v>210</v>
      </c>
      <c r="B173" s="26" t="str">
        <f>B160</f>
        <v>None</v>
      </c>
      <c r="C173" s="25" t="s">
        <v>240</v>
      </c>
      <c r="D173" s="7"/>
    </row>
    <row r="174" spans="1:7" ht="12" customHeight="1">
      <c r="B174" s="27"/>
      <c r="C174" s="25"/>
      <c r="D174" s="7"/>
    </row>
    <row r="175" spans="1:7" ht="144" customHeight="1">
      <c r="A175" s="116" t="s">
        <v>109</v>
      </c>
      <c r="B175" s="116"/>
      <c r="C175" s="116"/>
      <c r="D175" s="116"/>
      <c r="E175" s="120"/>
    </row>
    <row r="176" spans="1:7">
      <c r="A176" s="1" t="s">
        <v>382</v>
      </c>
      <c r="B176" s="5" t="s">
        <v>199</v>
      </c>
      <c r="C176" s="8" t="s">
        <v>356</v>
      </c>
      <c r="D176" s="5" t="s">
        <v>110</v>
      </c>
    </row>
    <row r="177" spans="1:12">
      <c r="B177" s="7"/>
      <c r="C177" s="7"/>
      <c r="D177" s="7"/>
    </row>
    <row r="178" spans="1:12" ht="13" thickBot="1">
      <c r="A178" s="1" t="s">
        <v>358</v>
      </c>
      <c r="B178" s="23" t="s">
        <v>359</v>
      </c>
      <c r="C178" s="23" t="s">
        <v>205</v>
      </c>
      <c r="D178" s="23" t="s">
        <v>316</v>
      </c>
      <c r="F178" s="4" t="s">
        <v>317</v>
      </c>
      <c r="L178" s="68"/>
    </row>
    <row r="179" spans="1:12">
      <c r="A179" s="10" t="s">
        <v>357</v>
      </c>
      <c r="B179" s="11" t="s">
        <v>206</v>
      </c>
      <c r="C179" s="11" t="s">
        <v>295</v>
      </c>
      <c r="D179" s="12">
        <f>IF(B179=0,0,LOOKUP(B179,Tables!A$2:A$4,Tables!B$2:B$4))</f>
        <v>0</v>
      </c>
      <c r="F179" s="5" t="s">
        <v>180</v>
      </c>
    </row>
    <row r="180" spans="1:12">
      <c r="A180" s="13" t="s">
        <v>294</v>
      </c>
      <c r="B180" s="14">
        <v>0</v>
      </c>
      <c r="C180" s="14" t="s">
        <v>212</v>
      </c>
      <c r="D180" s="15">
        <f>IF(B180=0,0,-1)</f>
        <v>0</v>
      </c>
      <c r="F180" s="5" t="s">
        <v>298</v>
      </c>
    </row>
    <row r="181" spans="1:12">
      <c r="A181" s="16" t="s">
        <v>296</v>
      </c>
      <c r="B181" s="17">
        <v>0</v>
      </c>
      <c r="C181" s="17" t="s">
        <v>295</v>
      </c>
      <c r="D181" s="18">
        <f>IF(B181=0,0,-1)</f>
        <v>0</v>
      </c>
      <c r="F181" s="5" t="s">
        <v>286</v>
      </c>
    </row>
    <row r="182" spans="1:12">
      <c r="A182" s="13" t="s">
        <v>297</v>
      </c>
      <c r="B182" s="14">
        <v>0</v>
      </c>
      <c r="C182" s="14" t="s">
        <v>295</v>
      </c>
      <c r="D182" s="15">
        <f>IF(B182=0,0,-1)</f>
        <v>0</v>
      </c>
      <c r="F182" s="5" t="s">
        <v>299</v>
      </c>
    </row>
    <row r="183" spans="1:12">
      <c r="A183" s="16" t="s">
        <v>219</v>
      </c>
      <c r="B183" s="17">
        <v>0</v>
      </c>
      <c r="C183" s="17" t="s">
        <v>295</v>
      </c>
      <c r="D183" s="18">
        <f>IF(B183=0,0,LOOKUP(B183,Tables!$C$2:$C$21,Tables!$D$2:$D$21))</f>
        <v>0</v>
      </c>
      <c r="F183" s="5" t="s">
        <v>300</v>
      </c>
    </row>
    <row r="184" spans="1:12">
      <c r="A184" s="13" t="s">
        <v>266</v>
      </c>
      <c r="B184" s="14">
        <v>10</v>
      </c>
      <c r="C184" s="14" t="str">
        <f>IF(B184=0,"-",IF(B184=1,"Meter Radius","Meters Radius"))</f>
        <v>Meters Radius</v>
      </c>
      <c r="D184" s="15">
        <f>IF(B184=0,0,IF(B183=0,LOOKUP(B184,Tables!E$2:E$21,Tables!F$2:F$21),"Cannot have both"))</f>
        <v>5</v>
      </c>
      <c r="F184" s="5" t="s">
        <v>177</v>
      </c>
    </row>
    <row r="185" spans="1:12">
      <c r="A185" s="16" t="s">
        <v>269</v>
      </c>
      <c r="B185" s="17" t="s">
        <v>273</v>
      </c>
      <c r="C185" s="17" t="s">
        <v>295</v>
      </c>
      <c r="D185" s="18">
        <f>IF(B185="Full",0,IF(B185="Partial",2,IF(B185="None",5,"ERROR!")))</f>
        <v>5</v>
      </c>
      <c r="F185" s="5" t="s">
        <v>329</v>
      </c>
    </row>
    <row r="186" spans="1:12">
      <c r="A186" s="13" t="s">
        <v>267</v>
      </c>
      <c r="B186" s="14" t="s">
        <v>282</v>
      </c>
      <c r="C186" s="14" t="str">
        <f>IF(B186=0,"-",IF(B186="Touch","-",IF(B186=1,"Meter","Meters")))</f>
        <v>-</v>
      </c>
      <c r="D186" s="15">
        <f>IF(B186="Touch",1,IF(B186="Self",1,LOOKUP(B186,Tables!$G$2:$G$21,Tables!$H$2:$H$21)))</f>
        <v>1</v>
      </c>
      <c r="F186" s="5" t="s">
        <v>163</v>
      </c>
    </row>
    <row r="187" spans="1:12">
      <c r="A187" s="16" t="s">
        <v>268</v>
      </c>
      <c r="B187" s="17">
        <v>1</v>
      </c>
      <c r="C187" s="17" t="s">
        <v>322</v>
      </c>
      <c r="D187" s="19">
        <f>IF(B187="Instantaneous",1,IF(B187="Permanent",14,IF(C187="Round",LOOKUP(B187,Tables!$J$2:$J$10,Tables!$K$2:$K$10),IF(C187="Minute",LOOKUP(B187,Tables!$J$11:$J$15,Tables!K$11:K$15),IF(C187="Hour",7,LOOKUP(C187,Tables!$I$16:$I$20,Tables!$K$16:$K$20))))))</f>
        <v>2</v>
      </c>
    </row>
    <row r="188" spans="1:12">
      <c r="A188" s="13" t="s">
        <v>250</v>
      </c>
      <c r="B188" s="14" t="str">
        <f>D176</f>
        <v>Mental Resistance</v>
      </c>
      <c r="C188" s="14" t="s">
        <v>295</v>
      </c>
      <c r="D188" s="15">
        <f>LOOKUP(B188,Tables!$N$2:$N$9,Tables!$O$2:$O$9)</f>
        <v>1</v>
      </c>
      <c r="F188" s="4" t="s">
        <v>287</v>
      </c>
    </row>
    <row r="189" spans="1:12">
      <c r="A189" s="16" t="s">
        <v>202</v>
      </c>
      <c r="B189" s="17" t="s">
        <v>407</v>
      </c>
      <c r="C189" s="17" t="s">
        <v>295</v>
      </c>
      <c r="D189" s="18">
        <f>LOOKUP(B189,Tables!$P$2:$P$5,Tables!$Q$2:$Q$5)</f>
        <v>-4</v>
      </c>
      <c r="F189" s="6" t="s">
        <v>407</v>
      </c>
    </row>
    <row r="190" spans="1:12" ht="13" thickBot="1">
      <c r="A190" s="20" t="s">
        <v>251</v>
      </c>
      <c r="B190" s="21">
        <v>6</v>
      </c>
      <c r="C190" s="21">
        <f>IF(SUM(B180:B182)&gt;0,"+"&amp;SUM(B180:B182),0)</f>
        <v>0</v>
      </c>
      <c r="D190" s="22">
        <f>B190</f>
        <v>6</v>
      </c>
      <c r="F190" s="6" t="s">
        <v>338</v>
      </c>
    </row>
    <row r="191" spans="1:12">
      <c r="A191" s="1" t="s">
        <v>222</v>
      </c>
      <c r="B191" s="23"/>
      <c r="C191" s="23"/>
      <c r="D191" s="23">
        <f>IF(SUM(D179:D190)&lt;1,1,(SUM(D179:D190)))</f>
        <v>16</v>
      </c>
      <c r="F191" s="6" t="s">
        <v>166</v>
      </c>
    </row>
    <row r="192" spans="1:12">
      <c r="B192" s="7"/>
      <c r="C192" s="7"/>
      <c r="D192" s="7"/>
      <c r="F192" s="5" t="s">
        <v>336</v>
      </c>
    </row>
    <row r="193" spans="1:7">
      <c r="A193" s="2" t="s">
        <v>221</v>
      </c>
      <c r="B193" s="24" t="str">
        <f>B190+C190&amp;"d6"</f>
        <v>6d6</v>
      </c>
      <c r="C193" s="25" t="s">
        <v>223</v>
      </c>
      <c r="D193" s="7"/>
    </row>
    <row r="194" spans="1:7">
      <c r="A194" s="2" t="s">
        <v>332</v>
      </c>
      <c r="B194" s="24">
        <f t="shared" ref="B194:B195" si="7">IF(G194=0,1,G194)</f>
        <v>16</v>
      </c>
      <c r="C194" s="25" t="s">
        <v>204</v>
      </c>
      <c r="D194" s="7"/>
      <c r="F194" s="57" t="s">
        <v>187</v>
      </c>
      <c r="G194" s="58">
        <f>IF(Calculator!$F$3&gt;0,LOOKUP(Calculator!$F$3,Tables!$R$2:R$21,Tables!$U$2:$U$21)+D191,LOOKUP(Calculator!$F$2,Tables!$R$2:$R$21,Tables!$U$2:$U$21)+D191)</f>
        <v>16</v>
      </c>
    </row>
    <row r="195" spans="1:7">
      <c r="A195" s="2" t="s">
        <v>188</v>
      </c>
      <c r="B195" s="24">
        <f t="shared" si="7"/>
        <v>16</v>
      </c>
      <c r="C195" s="25" t="s">
        <v>365</v>
      </c>
      <c r="D195" s="7"/>
      <c r="E195" s="7"/>
      <c r="F195" s="57" t="s">
        <v>189</v>
      </c>
      <c r="G195" s="58">
        <f>IF(Calculator!$F$3&gt;0,LOOKUP(Calculator!$F$3,Tables!$R$2:R$21,Tables!$S$2:$S$21)+D191,LOOKUP(Calculator!$F$2,Tables!$R$2:$R$21,Tables!$S$2:$S$21)+D191)</f>
        <v>16</v>
      </c>
    </row>
    <row r="196" spans="1:7">
      <c r="A196" s="2" t="s">
        <v>261</v>
      </c>
      <c r="B196" s="26">
        <f>ROUND(D191/5,0)</f>
        <v>3</v>
      </c>
      <c r="C196" s="25" t="s">
        <v>190</v>
      </c>
      <c r="D196" s="7"/>
      <c r="E196" s="7"/>
      <c r="G196" s="7"/>
    </row>
    <row r="197" spans="1:7">
      <c r="A197" s="2" t="s">
        <v>191</v>
      </c>
      <c r="B197" s="24">
        <f>IF(G197=0,1,G197)</f>
        <v>3</v>
      </c>
      <c r="C197" s="25" t="s">
        <v>363</v>
      </c>
      <c r="D197" s="7"/>
      <c r="F197" s="57" t="s">
        <v>141</v>
      </c>
      <c r="G197" s="58">
        <f>IF(Calculator!$F$3&gt;0,LOOKUP(Calculator!$F$3,Tables!$R$2:$R$21,Tables!$T$2:$T$21)+B196,LOOKUP(Calculator!$F$2,Tables!$R$2:$R$21,Tables!$T$2:$T$21)+B196)</f>
        <v>3</v>
      </c>
    </row>
    <row r="198" spans="1:7">
      <c r="A198" s="2" t="s">
        <v>210</v>
      </c>
      <c r="B198" s="26" t="str">
        <f>B185</f>
        <v>None</v>
      </c>
      <c r="C198" s="25" t="s">
        <v>240</v>
      </c>
    </row>
    <row r="199" spans="1:7">
      <c r="B199" s="27"/>
      <c r="C199" s="25"/>
    </row>
    <row r="200" spans="1:7" ht="144" customHeight="1">
      <c r="A200" s="119" t="s">
        <v>69</v>
      </c>
      <c r="B200" s="116"/>
      <c r="C200" s="116"/>
      <c r="D200" s="116"/>
      <c r="E200" s="120"/>
    </row>
    <row r="201" spans="1:7">
      <c r="A201" s="1" t="s">
        <v>382</v>
      </c>
      <c r="B201" s="7"/>
      <c r="C201" s="8" t="s">
        <v>356</v>
      </c>
      <c r="D201" s="5" t="s">
        <v>110</v>
      </c>
    </row>
    <row r="202" spans="1:7">
      <c r="B202" s="7"/>
      <c r="C202" s="7"/>
      <c r="D202" s="7"/>
    </row>
    <row r="203" spans="1:7" ht="13" thickBot="1">
      <c r="A203" s="1" t="s">
        <v>358</v>
      </c>
      <c r="B203" s="23" t="s">
        <v>359</v>
      </c>
      <c r="C203" s="23" t="s">
        <v>205</v>
      </c>
      <c r="D203" s="23" t="s">
        <v>316</v>
      </c>
      <c r="F203" s="4" t="s">
        <v>317</v>
      </c>
    </row>
    <row r="204" spans="1:7">
      <c r="A204" s="10" t="s">
        <v>357</v>
      </c>
      <c r="B204" s="11" t="s">
        <v>230</v>
      </c>
      <c r="C204" s="11" t="s">
        <v>295</v>
      </c>
      <c r="D204" s="12">
        <f>IF(B204=0,0,LOOKUP(B204,Tables!A$2:A$4,Tables!B$2:B$4))</f>
        <v>0</v>
      </c>
      <c r="F204" s="5" t="s">
        <v>180</v>
      </c>
    </row>
    <row r="205" spans="1:7">
      <c r="A205" s="13" t="s">
        <v>294</v>
      </c>
      <c r="B205" s="14">
        <v>1</v>
      </c>
      <c r="C205" s="14" t="s">
        <v>212</v>
      </c>
      <c r="D205" s="15">
        <f>IF(B205=0,0,-1)</f>
        <v>-1</v>
      </c>
      <c r="F205" s="5" t="s">
        <v>298</v>
      </c>
    </row>
    <row r="206" spans="1:7">
      <c r="A206" s="16" t="s">
        <v>296</v>
      </c>
      <c r="B206" s="17">
        <v>1</v>
      </c>
      <c r="C206" s="17" t="s">
        <v>295</v>
      </c>
      <c r="D206" s="18">
        <f>IF(B206=0,0,-1)</f>
        <v>-1</v>
      </c>
      <c r="F206" s="5" t="s">
        <v>286</v>
      </c>
    </row>
    <row r="207" spans="1:7">
      <c r="A207" s="13" t="s">
        <v>297</v>
      </c>
      <c r="B207" s="14">
        <v>1</v>
      </c>
      <c r="C207" s="14" t="s">
        <v>295</v>
      </c>
      <c r="D207" s="15">
        <f>IF(B207=0,0,-1)</f>
        <v>-1</v>
      </c>
      <c r="F207" s="5" t="s">
        <v>299</v>
      </c>
    </row>
    <row r="208" spans="1:7">
      <c r="A208" s="16" t="s">
        <v>219</v>
      </c>
      <c r="B208" s="17">
        <v>6</v>
      </c>
      <c r="C208" s="17" t="s">
        <v>295</v>
      </c>
      <c r="D208" s="18">
        <f>IF(B208=0,0,LOOKUP(B208,Tables!$C$2:$C$21,Tables!$D$2:$D$21))</f>
        <v>6</v>
      </c>
      <c r="F208" s="5" t="s">
        <v>300</v>
      </c>
    </row>
    <row r="209" spans="1:7">
      <c r="A209" s="13" t="s">
        <v>266</v>
      </c>
      <c r="B209" s="14">
        <v>0</v>
      </c>
      <c r="C209" s="14" t="str">
        <f>IF(B209=0,"-",IF(B209=1,"Meter Radius","Meters Radius"))</f>
        <v>-</v>
      </c>
      <c r="D209" s="15">
        <f>IF(B209=0,0,IF(B208=0,LOOKUP(B209,Tables!E$2:E$21,Tables!F$2:F$21),"Cannot have both"))</f>
        <v>0</v>
      </c>
      <c r="F209" s="5" t="s">
        <v>177</v>
      </c>
    </row>
    <row r="210" spans="1:7">
      <c r="A210" s="16" t="s">
        <v>269</v>
      </c>
      <c r="B210" s="17" t="s">
        <v>381</v>
      </c>
      <c r="C210" s="17" t="s">
        <v>295</v>
      </c>
      <c r="D210" s="18">
        <f>IF(B210="Full",0,IF(B210="Partial",2,IF(B210="None",5,"ERROR!")))</f>
        <v>0</v>
      </c>
      <c r="F210" s="5" t="s">
        <v>149</v>
      </c>
    </row>
    <row r="211" spans="1:7">
      <c r="A211" s="13" t="s">
        <v>267</v>
      </c>
      <c r="B211" s="14">
        <v>10</v>
      </c>
      <c r="C211" s="14" t="str">
        <f>IF(B211=0,"-",IF(B211="Touch","-",IF(B211=1,"Meter","Meters")))</f>
        <v>Meters</v>
      </c>
      <c r="D211" s="15">
        <f>IF(B211="Touch",1,IF(B211="Self",1,LOOKUP(B211,Tables!$G$2:$G$21,Tables!$H$2:$H$21)))</f>
        <v>3</v>
      </c>
      <c r="F211" s="5" t="s">
        <v>321</v>
      </c>
    </row>
    <row r="212" spans="1:7">
      <c r="A212" s="16" t="s">
        <v>268</v>
      </c>
      <c r="B212" s="17">
        <v>1</v>
      </c>
      <c r="C212" s="17" t="s">
        <v>242</v>
      </c>
      <c r="D212" s="19">
        <f>IF(B212="Instantaneous",1,IF(B212="Permanent",14,IF(C212="Round",LOOKUP(B212,Tables!$J$2:$J$10,Tables!$K$2:$K$10),IF(C212="Minute",LOOKUP(B212,Tables!$J$11:$J$15,Tables!K$11:K$15),IF(C212="Hour",7,LOOKUP(C212,Tables!$I$16:$I$20,Tables!$K$16:$K$20))))))</f>
        <v>7</v>
      </c>
    </row>
    <row r="213" spans="1:7">
      <c r="A213" s="13" t="s">
        <v>250</v>
      </c>
      <c r="B213" s="56" t="str">
        <f>D201</f>
        <v>Mental Resistance</v>
      </c>
      <c r="C213" s="14" t="s">
        <v>295</v>
      </c>
      <c r="D213" s="15">
        <f>LOOKUP(B213,Tables!$N$2:$N$9,Tables!$O$2:$O$9)</f>
        <v>1</v>
      </c>
      <c r="F213" s="4" t="s">
        <v>287</v>
      </c>
    </row>
    <row r="214" spans="1:7">
      <c r="A214" s="16" t="s">
        <v>202</v>
      </c>
      <c r="B214" s="17" t="s">
        <v>407</v>
      </c>
      <c r="C214" s="17" t="s">
        <v>295</v>
      </c>
      <c r="D214" s="18">
        <f>LOOKUP(B214,Tables!$P$2:$P$5,Tables!$Q$2:$Q$5)</f>
        <v>-4</v>
      </c>
      <c r="F214" s="6" t="s">
        <v>407</v>
      </c>
    </row>
    <row r="215" spans="1:7" ht="13" thickBot="1">
      <c r="A215" s="20" t="s">
        <v>251</v>
      </c>
      <c r="B215" s="21">
        <v>4</v>
      </c>
      <c r="C215" s="21" t="str">
        <f>IF(SUM(B205:B207)&gt;0,"+"&amp;SUM(B205:B207),0)</f>
        <v>+3</v>
      </c>
      <c r="D215" s="22">
        <f>B215</f>
        <v>4</v>
      </c>
      <c r="F215" s="6" t="s">
        <v>338</v>
      </c>
    </row>
    <row r="216" spans="1:7">
      <c r="A216" s="1" t="s">
        <v>222</v>
      </c>
      <c r="B216" s="23"/>
      <c r="C216" s="23"/>
      <c r="D216" s="23">
        <f>IF(SUM(D204:D215)&lt;1,1,(SUM(D204:D215)))</f>
        <v>14</v>
      </c>
      <c r="F216" s="6" t="s">
        <v>166</v>
      </c>
    </row>
    <row r="217" spans="1:7">
      <c r="B217" s="7"/>
      <c r="C217" s="7"/>
      <c r="D217" s="7"/>
      <c r="E217" s="7"/>
      <c r="F217" s="5" t="s">
        <v>336</v>
      </c>
    </row>
    <row r="218" spans="1:7">
      <c r="A218" s="2" t="s">
        <v>221</v>
      </c>
      <c r="B218" s="24" t="str">
        <f>B215+C215&amp;"d6"</f>
        <v>7d6</v>
      </c>
      <c r="C218" s="25" t="s">
        <v>223</v>
      </c>
      <c r="D218" s="7"/>
      <c r="E218" s="7"/>
    </row>
    <row r="219" spans="1:7">
      <c r="A219" s="2" t="s">
        <v>332</v>
      </c>
      <c r="B219" s="24">
        <f t="shared" ref="B219:B220" si="8">IF(G219=0,1,G219)</f>
        <v>14</v>
      </c>
      <c r="C219" s="25" t="s">
        <v>204</v>
      </c>
      <c r="D219" s="7"/>
      <c r="E219" s="7"/>
      <c r="F219" s="57" t="s">
        <v>187</v>
      </c>
      <c r="G219" s="58">
        <f>IF(Calculator!$F$3&gt;0,LOOKUP(Calculator!$F$3,Tables!$R$2:R$21,Tables!$U$2:$U$21)+D216,LOOKUP(Calculator!$F$2,Tables!$R$2:$R$21,Tables!$U$2:$U$21)+D216)</f>
        <v>14</v>
      </c>
    </row>
    <row r="220" spans="1:7">
      <c r="A220" s="2" t="s">
        <v>188</v>
      </c>
      <c r="B220" s="24">
        <f t="shared" si="8"/>
        <v>14</v>
      </c>
      <c r="C220" s="25" t="s">
        <v>365</v>
      </c>
      <c r="D220" s="7"/>
      <c r="E220" s="7"/>
      <c r="F220" s="57" t="s">
        <v>189</v>
      </c>
      <c r="G220" s="58">
        <f>IF(Calculator!$F$3&gt;0,LOOKUP(Calculator!$F$3,Tables!$R$2:R$21,Tables!$S$2:$S$21)+D216,LOOKUP(Calculator!$F$2,Tables!$R$2:$R$21,Tables!$S$2:$S$21)+D216)</f>
        <v>14</v>
      </c>
    </row>
    <row r="221" spans="1:7">
      <c r="A221" s="2" t="s">
        <v>261</v>
      </c>
      <c r="B221" s="26">
        <f>ROUND(D216/5,0)</f>
        <v>3</v>
      </c>
      <c r="C221" s="25" t="s">
        <v>190</v>
      </c>
      <c r="D221" s="7"/>
      <c r="E221" s="7"/>
      <c r="G221" s="7"/>
    </row>
    <row r="222" spans="1:7">
      <c r="A222" s="2" t="s">
        <v>191</v>
      </c>
      <c r="B222" s="24">
        <f>IF(G222=0,1,G222)</f>
        <v>3</v>
      </c>
      <c r="C222" s="25" t="s">
        <v>363</v>
      </c>
      <c r="D222" s="7"/>
      <c r="E222" s="7"/>
      <c r="F222" s="57" t="s">
        <v>141</v>
      </c>
      <c r="G222" s="58">
        <f>IF(Calculator!$F$3&gt;0,LOOKUP(Calculator!$F$3,Tables!$R$2:$R$21,Tables!$T$2:$T$21)+B221,LOOKUP(Calculator!$F$2,Tables!$R$2:$R$21,Tables!$T$2:$T$21)+B221)</f>
        <v>3</v>
      </c>
    </row>
    <row r="223" spans="1:7">
      <c r="A223" s="2" t="s">
        <v>210</v>
      </c>
      <c r="B223" s="26" t="str">
        <f>B210</f>
        <v>Full</v>
      </c>
      <c r="C223" s="25" t="s">
        <v>240</v>
      </c>
    </row>
    <row r="224" spans="1:7">
      <c r="B224" s="27"/>
      <c r="C224" s="25"/>
    </row>
    <row r="225" spans="1:6" ht="144" customHeight="1">
      <c r="A225" s="116"/>
      <c r="B225" s="116"/>
      <c r="C225" s="116"/>
      <c r="D225" s="116"/>
      <c r="E225" s="120"/>
    </row>
    <row r="226" spans="1:6">
      <c r="A226" s="1" t="s">
        <v>382</v>
      </c>
      <c r="B226" s="7"/>
      <c r="C226" s="8" t="s">
        <v>356</v>
      </c>
      <c r="D226" s="5" t="s">
        <v>110</v>
      </c>
    </row>
    <row r="227" spans="1:6">
      <c r="B227" s="7"/>
      <c r="C227" s="7"/>
      <c r="D227" s="7"/>
    </row>
    <row r="228" spans="1:6" ht="13" thickBot="1">
      <c r="A228" s="1" t="s">
        <v>358</v>
      </c>
      <c r="B228" s="23" t="s">
        <v>359</v>
      </c>
      <c r="C228" s="23" t="s">
        <v>205</v>
      </c>
      <c r="D228" s="23" t="s">
        <v>316</v>
      </c>
      <c r="F228" s="4" t="s">
        <v>317</v>
      </c>
    </row>
    <row r="229" spans="1:6">
      <c r="A229" s="10" t="s">
        <v>357</v>
      </c>
      <c r="B229" s="11" t="s">
        <v>230</v>
      </c>
      <c r="C229" s="11" t="s">
        <v>295</v>
      </c>
      <c r="D229" s="12">
        <f>IF(B229=0,0,LOOKUP(B229,Tables!A$2:A$4,Tables!B$2:B$4))</f>
        <v>0</v>
      </c>
      <c r="F229" s="5" t="s">
        <v>180</v>
      </c>
    </row>
    <row r="230" spans="1:6">
      <c r="A230" s="13" t="s">
        <v>294</v>
      </c>
      <c r="B230" s="14">
        <v>1</v>
      </c>
      <c r="C230" s="14" t="s">
        <v>212</v>
      </c>
      <c r="D230" s="15">
        <f>IF(B230=0,0,-1)</f>
        <v>-1</v>
      </c>
      <c r="F230" s="5" t="s">
        <v>298</v>
      </c>
    </row>
    <row r="231" spans="1:6">
      <c r="A231" s="16" t="s">
        <v>296</v>
      </c>
      <c r="B231" s="17">
        <v>1</v>
      </c>
      <c r="C231" s="17" t="s">
        <v>295</v>
      </c>
      <c r="D231" s="18">
        <f>IF(B231=0,0,-1)</f>
        <v>-1</v>
      </c>
      <c r="F231" s="5" t="s">
        <v>286</v>
      </c>
    </row>
    <row r="232" spans="1:6">
      <c r="A232" s="13" t="s">
        <v>297</v>
      </c>
      <c r="B232" s="14">
        <v>0</v>
      </c>
      <c r="C232" s="14" t="s">
        <v>295</v>
      </c>
      <c r="D232" s="15">
        <f>IF(B232=0,0,-1)</f>
        <v>0</v>
      </c>
      <c r="F232" s="5" t="s">
        <v>299</v>
      </c>
    </row>
    <row r="233" spans="1:6">
      <c r="A233" s="16" t="s">
        <v>219</v>
      </c>
      <c r="B233" s="17">
        <v>0</v>
      </c>
      <c r="C233" s="17" t="s">
        <v>295</v>
      </c>
      <c r="D233" s="18">
        <f>IF(B233=0,0,LOOKUP(B233,Tables!$C$2:$C$21,Tables!$D$2:$D$21))</f>
        <v>0</v>
      </c>
      <c r="F233" s="5" t="s">
        <v>300</v>
      </c>
    </row>
    <row r="234" spans="1:6">
      <c r="A234" s="13" t="s">
        <v>266</v>
      </c>
      <c r="B234" s="14">
        <v>10</v>
      </c>
      <c r="C234" s="14" t="str">
        <f>IF(B234=0,"-",IF(B234=1,"Meter Radius","Meters Radius"))</f>
        <v>Meters Radius</v>
      </c>
      <c r="D234" s="15">
        <f>IF(B234=0,0,IF(B233=0,LOOKUP(B234,Tables!E$2:E$21,Tables!F$2:F$21),"Cannot have both"))</f>
        <v>5</v>
      </c>
      <c r="F234" s="5" t="s">
        <v>177</v>
      </c>
    </row>
    <row r="235" spans="1:6">
      <c r="A235" s="16" t="s">
        <v>269</v>
      </c>
      <c r="B235" s="17" t="s">
        <v>381</v>
      </c>
      <c r="C235" s="17" t="s">
        <v>295</v>
      </c>
      <c r="D235" s="18">
        <f>IF(B235="Full",0,IF(B235="Partial",2,IF(B235="None",5,"ERROR!")))</f>
        <v>0</v>
      </c>
      <c r="F235" s="5" t="s">
        <v>149</v>
      </c>
    </row>
    <row r="236" spans="1:6">
      <c r="A236" s="13" t="s">
        <v>267</v>
      </c>
      <c r="B236" s="14" t="s">
        <v>233</v>
      </c>
      <c r="C236" s="14" t="str">
        <f>IF(B236=0,"-",IF(B236="Touch","-",IF(B236=1,"Meter","Meters")))</f>
        <v>-</v>
      </c>
      <c r="D236" s="15">
        <f>IF(B236="Touch",1,IF(B236="Self",1,LOOKUP(B236,Tables!$G$2:$G$21,Tables!$H$2:$H$21)))</f>
        <v>1</v>
      </c>
      <c r="F236" s="5" t="s">
        <v>321</v>
      </c>
    </row>
    <row r="237" spans="1:6">
      <c r="A237" s="16" t="s">
        <v>268</v>
      </c>
      <c r="B237" s="17">
        <v>10</v>
      </c>
      <c r="C237" s="17" t="s">
        <v>323</v>
      </c>
      <c r="D237" s="19">
        <f>IF(B237="Instantaneous",1,IF(B237="Permanent",14,IF(C237="Round",LOOKUP(B237,Tables!$J$2:$J$10,Tables!$K$2:$K$10),IF(C237="Minute",LOOKUP(B237,Tables!$J$11:$J$15,Tables!K$11:K$15),IF(C237="Hour",7,LOOKUP(C237,Tables!$I$16:$I$20,Tables!$K$16:$K$20))))))</f>
        <v>4</v>
      </c>
    </row>
    <row r="238" spans="1:6">
      <c r="A238" s="13" t="s">
        <v>250</v>
      </c>
      <c r="B238" s="56" t="str">
        <f>D226</f>
        <v>Mental Resistance</v>
      </c>
      <c r="C238" s="14" t="s">
        <v>295</v>
      </c>
      <c r="D238" s="15">
        <f>LOOKUP(B238,Tables!$N$2:$N$9,Tables!$O$2:$O$9)</f>
        <v>1</v>
      </c>
      <c r="F238" s="4" t="s">
        <v>287</v>
      </c>
    </row>
    <row r="239" spans="1:6">
      <c r="A239" s="16" t="s">
        <v>202</v>
      </c>
      <c r="B239" s="17" t="s">
        <v>407</v>
      </c>
      <c r="C239" s="17" t="s">
        <v>295</v>
      </c>
      <c r="D239" s="18">
        <f>LOOKUP(B239,Tables!$P$2:$P$5,Tables!$Q$2:$Q$5)</f>
        <v>-4</v>
      </c>
      <c r="F239" s="6" t="s">
        <v>407</v>
      </c>
    </row>
    <row r="240" spans="1:6" ht="13" thickBot="1">
      <c r="A240" s="20" t="s">
        <v>251</v>
      </c>
      <c r="B240" s="21">
        <v>3</v>
      </c>
      <c r="C240" s="21" t="str">
        <f>IF(SUM(B230:B232)&gt;0,"+"&amp;SUM(B230:B232),0)</f>
        <v>+2</v>
      </c>
      <c r="D240" s="22">
        <f>B240</f>
        <v>3</v>
      </c>
      <c r="F240" s="6" t="s">
        <v>338</v>
      </c>
    </row>
    <row r="241" spans="1:7">
      <c r="A241" s="1" t="s">
        <v>222</v>
      </c>
      <c r="B241" s="23"/>
      <c r="C241" s="23"/>
      <c r="D241" s="23">
        <f>IF(SUM(D229:D240)&lt;1,1,(SUM(D229:D240)))</f>
        <v>8</v>
      </c>
      <c r="F241" s="6" t="s">
        <v>166</v>
      </c>
    </row>
    <row r="242" spans="1:7">
      <c r="B242" s="7"/>
      <c r="C242" s="7"/>
      <c r="D242" s="7"/>
      <c r="E242" s="7"/>
      <c r="F242" s="5" t="s">
        <v>336</v>
      </c>
    </row>
    <row r="243" spans="1:7">
      <c r="A243" s="2" t="s">
        <v>221</v>
      </c>
      <c r="B243" s="24" t="str">
        <f>B240+C240&amp;"d6"</f>
        <v>5d6</v>
      </c>
      <c r="C243" s="25" t="s">
        <v>223</v>
      </c>
      <c r="D243" s="7"/>
      <c r="E243" s="7"/>
    </row>
    <row r="244" spans="1:7">
      <c r="A244" s="2" t="s">
        <v>332</v>
      </c>
      <c r="B244" s="24">
        <f t="shared" ref="B244:B245" si="9">IF(G244=0,1,G244)</f>
        <v>8</v>
      </c>
      <c r="C244" s="25" t="s">
        <v>204</v>
      </c>
      <c r="D244" s="7"/>
      <c r="E244" s="7"/>
      <c r="F244" s="57" t="s">
        <v>187</v>
      </c>
      <c r="G244" s="58">
        <f>IF(Calculator!$F$3&gt;0,LOOKUP(Calculator!$F$3,Tables!$R$2:R$21,Tables!$U$2:$U$21)+D241,LOOKUP(Calculator!$F$2,Tables!$R$2:$R$21,Tables!$U$2:$U$21)+D241)</f>
        <v>8</v>
      </c>
    </row>
    <row r="245" spans="1:7">
      <c r="A245" s="2" t="s">
        <v>188</v>
      </c>
      <c r="B245" s="24">
        <f t="shared" si="9"/>
        <v>8</v>
      </c>
      <c r="C245" s="25" t="s">
        <v>365</v>
      </c>
      <c r="D245" s="7"/>
      <c r="E245" s="7"/>
      <c r="F245" s="57" t="s">
        <v>189</v>
      </c>
      <c r="G245" s="58">
        <f>IF(Calculator!$F$3&gt;0,LOOKUP(Calculator!$F$3,Tables!$R$2:R$21,Tables!$S$2:$S$21)+D241,LOOKUP(Calculator!$F$2,Tables!$R$2:$R$21,Tables!$S$2:$S$21)+D241)</f>
        <v>8</v>
      </c>
    </row>
    <row r="246" spans="1:7">
      <c r="A246" s="2" t="s">
        <v>261</v>
      </c>
      <c r="B246" s="26">
        <f>ROUND(D241/5,0)</f>
        <v>2</v>
      </c>
      <c r="C246" s="25" t="s">
        <v>190</v>
      </c>
      <c r="D246" s="7"/>
      <c r="E246" s="7"/>
      <c r="G246" s="7"/>
    </row>
    <row r="247" spans="1:7">
      <c r="A247" s="2" t="s">
        <v>191</v>
      </c>
      <c r="B247" s="24">
        <f>IF(G247=0,1,G247)</f>
        <v>2</v>
      </c>
      <c r="C247" s="25" t="s">
        <v>363</v>
      </c>
      <c r="D247" s="7"/>
      <c r="E247" s="7"/>
      <c r="F247" s="57" t="s">
        <v>141</v>
      </c>
      <c r="G247" s="58">
        <f>IF(Calculator!$F$3&gt;0,LOOKUP(Calculator!$F$3,Tables!$R$2:$R$21,Tables!$T$2:$T$21)+B246,LOOKUP(Calculator!$F$2,Tables!$R$2:$R$21,Tables!$T$2:$T$21)+B246)</f>
        <v>2</v>
      </c>
    </row>
    <row r="248" spans="1:7">
      <c r="A248" s="2" t="s">
        <v>210</v>
      </c>
      <c r="B248" s="26" t="str">
        <f>B235</f>
        <v>Full</v>
      </c>
      <c r="C248" s="25" t="s">
        <v>240</v>
      </c>
    </row>
    <row r="249" spans="1:7">
      <c r="B249" s="27"/>
      <c r="C249" s="25"/>
    </row>
    <row r="250" spans="1:7" ht="144" customHeight="1">
      <c r="A250" s="116"/>
      <c r="B250" s="116"/>
      <c r="C250" s="116"/>
      <c r="D250" s="116"/>
      <c r="E250" s="120"/>
    </row>
    <row r="251" spans="1:7">
      <c r="A251" s="1" t="s">
        <v>382</v>
      </c>
      <c r="B251" s="7"/>
      <c r="C251" s="8" t="s">
        <v>356</v>
      </c>
      <c r="D251" s="5" t="s">
        <v>110</v>
      </c>
    </row>
    <row r="252" spans="1:7">
      <c r="B252" s="7"/>
      <c r="C252" s="7"/>
      <c r="D252" s="7"/>
    </row>
    <row r="253" spans="1:7" ht="13" thickBot="1">
      <c r="A253" s="1" t="s">
        <v>358</v>
      </c>
      <c r="B253" s="23" t="s">
        <v>359</v>
      </c>
      <c r="C253" s="23" t="s">
        <v>205</v>
      </c>
      <c r="D253" s="23" t="s">
        <v>316</v>
      </c>
      <c r="F253" s="4" t="s">
        <v>317</v>
      </c>
    </row>
    <row r="254" spans="1:7">
      <c r="A254" s="10" t="s">
        <v>357</v>
      </c>
      <c r="B254" s="11" t="s">
        <v>230</v>
      </c>
      <c r="C254" s="11" t="s">
        <v>295</v>
      </c>
      <c r="D254" s="12">
        <f>IF(B254=0,0,LOOKUP(B254,Tables!A$2:A$4,Tables!B$2:B$4))</f>
        <v>0</v>
      </c>
      <c r="F254" s="5" t="s">
        <v>180</v>
      </c>
    </row>
    <row r="255" spans="1:7">
      <c r="A255" s="13" t="s">
        <v>294</v>
      </c>
      <c r="B255" s="14">
        <v>1</v>
      </c>
      <c r="C255" s="14" t="s">
        <v>212</v>
      </c>
      <c r="D255" s="15">
        <f>IF(B255=0,0,-1)</f>
        <v>-1</v>
      </c>
      <c r="F255" s="5" t="s">
        <v>298</v>
      </c>
    </row>
    <row r="256" spans="1:7">
      <c r="A256" s="16" t="s">
        <v>296</v>
      </c>
      <c r="B256" s="17">
        <v>1</v>
      </c>
      <c r="C256" s="17" t="s">
        <v>295</v>
      </c>
      <c r="D256" s="18">
        <f>IF(B256=0,0,-1)</f>
        <v>-1</v>
      </c>
      <c r="F256" s="5" t="s">
        <v>286</v>
      </c>
    </row>
    <row r="257" spans="1:7">
      <c r="A257" s="13" t="s">
        <v>297</v>
      </c>
      <c r="B257" s="14">
        <v>1</v>
      </c>
      <c r="C257" s="14" t="s">
        <v>295</v>
      </c>
      <c r="D257" s="15">
        <f>IF(B257=0,0,-1)</f>
        <v>-1</v>
      </c>
      <c r="F257" s="5" t="s">
        <v>299</v>
      </c>
    </row>
    <row r="258" spans="1:7">
      <c r="A258" s="16" t="s">
        <v>219</v>
      </c>
      <c r="B258" s="17">
        <v>1</v>
      </c>
      <c r="C258" s="17" t="s">
        <v>295</v>
      </c>
      <c r="D258" s="18">
        <f>IF(B258=0,0,LOOKUP(B258,Tables!$C$2:$C$21,Tables!$D$2:$D$21))</f>
        <v>1</v>
      </c>
      <c r="F258" s="5" t="s">
        <v>300</v>
      </c>
    </row>
    <row r="259" spans="1:7">
      <c r="A259" s="13" t="s">
        <v>266</v>
      </c>
      <c r="B259" s="14">
        <v>0</v>
      </c>
      <c r="C259" s="14" t="str">
        <f>IF(B259=0,"-",IF(B259=1,"Meter Radius","Meters Radius"))</f>
        <v>-</v>
      </c>
      <c r="D259" s="15">
        <f>IF(B259=0,0,IF(B258=0,LOOKUP(B259,Tables!E$2:E$21,Tables!F$2:F$21),"Cannot have both"))</f>
        <v>0</v>
      </c>
      <c r="F259" s="5" t="s">
        <v>177</v>
      </c>
    </row>
    <row r="260" spans="1:7">
      <c r="A260" s="16" t="s">
        <v>269</v>
      </c>
      <c r="B260" s="17" t="s">
        <v>381</v>
      </c>
      <c r="C260" s="17" t="s">
        <v>295</v>
      </c>
      <c r="D260" s="18">
        <f>IF(B260="Full",0,IF(B260="Partial",2,IF(B260="None",5,"ERROR!")))</f>
        <v>0</v>
      </c>
      <c r="F260" s="5" t="s">
        <v>149</v>
      </c>
    </row>
    <row r="261" spans="1:7">
      <c r="A261" s="13" t="s">
        <v>267</v>
      </c>
      <c r="B261" s="14">
        <v>50000</v>
      </c>
      <c r="C261" s="14" t="str">
        <f>IF(B261=0,"-",IF(B261="Touch","-",IF(B261=1,"Meter","Meters")))</f>
        <v>Meters</v>
      </c>
      <c r="D261" s="15">
        <f>IF(B261="Touch",1,IF(B261="Self",1,LOOKUP(B261,Tables!$G$2:$G$21,Tables!$H$2:$H$21)))</f>
        <v>10</v>
      </c>
      <c r="F261" s="5" t="s">
        <v>321</v>
      </c>
    </row>
    <row r="262" spans="1:7">
      <c r="A262" s="16" t="s">
        <v>268</v>
      </c>
      <c r="B262" s="17">
        <v>1</v>
      </c>
      <c r="C262" s="17" t="s">
        <v>242</v>
      </c>
      <c r="D262" s="19">
        <f>IF(B262="Instantaneous",1,IF(B262="Permanent",14,IF(C262="Round",LOOKUP(B262,Tables!$J$2:$J$10,Tables!$K$2:$K$10),IF(C262="Minute",LOOKUP(B262,Tables!$J$11:$J$15,Tables!K$11:K$15),IF(C262="Hour",7,LOOKUP(C262,Tables!$I$16:$I$20,Tables!$K$16:$K$20))))))</f>
        <v>7</v>
      </c>
    </row>
    <row r="263" spans="1:7">
      <c r="A263" s="13" t="s">
        <v>250</v>
      </c>
      <c r="B263" s="56" t="str">
        <f>D251</f>
        <v>Mental Resistance</v>
      </c>
      <c r="C263" s="14" t="s">
        <v>295</v>
      </c>
      <c r="D263" s="15">
        <f>LOOKUP(B263,Tables!$N$2:$N$9,Tables!$O$2:$O$9)</f>
        <v>1</v>
      </c>
      <c r="F263" s="4" t="s">
        <v>287</v>
      </c>
    </row>
    <row r="264" spans="1:7">
      <c r="A264" s="16" t="s">
        <v>202</v>
      </c>
      <c r="B264" s="17" t="s">
        <v>407</v>
      </c>
      <c r="C264" s="17" t="s">
        <v>295</v>
      </c>
      <c r="D264" s="18">
        <f>LOOKUP(B264,Tables!$P$2:$P$5,Tables!$Q$2:$Q$5)</f>
        <v>-4</v>
      </c>
      <c r="F264" s="6" t="s">
        <v>407</v>
      </c>
    </row>
    <row r="265" spans="1:7" ht="13" thickBot="1">
      <c r="A265" s="20" t="s">
        <v>251</v>
      </c>
      <c r="B265" s="21">
        <v>3</v>
      </c>
      <c r="C265" s="21" t="str">
        <f>IF(SUM(B255:B257)&gt;0,"+"&amp;SUM(B255:B257),0)</f>
        <v>+3</v>
      </c>
      <c r="D265" s="22">
        <f>B265</f>
        <v>3</v>
      </c>
      <c r="F265" s="6" t="s">
        <v>338</v>
      </c>
    </row>
    <row r="266" spans="1:7">
      <c r="A266" s="1" t="s">
        <v>222</v>
      </c>
      <c r="B266" s="23"/>
      <c r="C266" s="23"/>
      <c r="D266" s="23">
        <f>IF(SUM(D254:D265)&lt;1,1,(SUM(D254:D265)))</f>
        <v>15</v>
      </c>
      <c r="F266" s="6" t="s">
        <v>166</v>
      </c>
    </row>
    <row r="267" spans="1:7">
      <c r="B267" s="7"/>
      <c r="C267" s="7"/>
      <c r="D267" s="7"/>
      <c r="E267" s="7"/>
      <c r="F267" s="5" t="s">
        <v>336</v>
      </c>
    </row>
    <row r="268" spans="1:7">
      <c r="A268" s="2" t="s">
        <v>221</v>
      </c>
      <c r="B268" s="24" t="str">
        <f>B265+C265&amp;"d6"</f>
        <v>6d6</v>
      </c>
      <c r="C268" s="25" t="s">
        <v>223</v>
      </c>
      <c r="D268" s="7"/>
      <c r="E268" s="7"/>
    </row>
    <row r="269" spans="1:7">
      <c r="A269" s="2" t="s">
        <v>332</v>
      </c>
      <c r="B269" s="24">
        <f t="shared" ref="B269:B270" si="10">IF(G269=0,1,G269)</f>
        <v>15</v>
      </c>
      <c r="C269" s="25" t="s">
        <v>204</v>
      </c>
      <c r="D269" s="7"/>
      <c r="E269" s="7"/>
      <c r="F269" s="57" t="s">
        <v>187</v>
      </c>
      <c r="G269" s="58">
        <f>IF(Calculator!$F$3&gt;0,LOOKUP(Calculator!$F$3,Tables!$R$2:R$21,Tables!$U$2:$U$21)+D266,LOOKUP(Calculator!$F$2,Tables!$R$2:$R$21,Tables!$U$2:$U$21)+D266)</f>
        <v>15</v>
      </c>
    </row>
    <row r="270" spans="1:7">
      <c r="A270" s="2" t="s">
        <v>188</v>
      </c>
      <c r="B270" s="24">
        <f t="shared" si="10"/>
        <v>15</v>
      </c>
      <c r="C270" s="25" t="s">
        <v>365</v>
      </c>
      <c r="D270" s="7"/>
      <c r="E270" s="7"/>
      <c r="F270" s="57" t="s">
        <v>189</v>
      </c>
      <c r="G270" s="58">
        <f>IF(Calculator!$F$3&gt;0,LOOKUP(Calculator!$F$3,Tables!$R$2:R$21,Tables!$S$2:$S$21)+D266,LOOKUP(Calculator!$F$2,Tables!$R$2:$R$21,Tables!$S$2:$S$21)+D266)</f>
        <v>15</v>
      </c>
    </row>
    <row r="271" spans="1:7">
      <c r="A271" s="2" t="s">
        <v>261</v>
      </c>
      <c r="B271" s="26">
        <f>ROUND(D266/5,0)</f>
        <v>3</v>
      </c>
      <c r="C271" s="25" t="s">
        <v>190</v>
      </c>
      <c r="D271" s="7"/>
      <c r="E271" s="7"/>
      <c r="G271" s="7"/>
    </row>
    <row r="272" spans="1:7">
      <c r="A272" s="2" t="s">
        <v>191</v>
      </c>
      <c r="B272" s="24">
        <f>IF(G272=0,1,G272)</f>
        <v>3</v>
      </c>
      <c r="C272" s="25" t="s">
        <v>363</v>
      </c>
      <c r="D272" s="7"/>
      <c r="E272" s="7"/>
      <c r="F272" s="57" t="s">
        <v>141</v>
      </c>
      <c r="G272" s="58">
        <f>IF(Calculator!$F$3&gt;0,LOOKUP(Calculator!$F$3,Tables!$R$2:$R$21,Tables!$T$2:$T$21)+B271,LOOKUP(Calculator!$F$2,Tables!$R$2:$R$21,Tables!$T$2:$T$21)+B271)</f>
        <v>3</v>
      </c>
    </row>
    <row r="273" spans="1:6">
      <c r="A273" s="2" t="s">
        <v>210</v>
      </c>
      <c r="B273" s="26" t="str">
        <f>B260</f>
        <v>Full</v>
      </c>
      <c r="C273" s="25" t="s">
        <v>240</v>
      </c>
    </row>
    <row r="274" spans="1:6">
      <c r="B274" s="27"/>
      <c r="C274" s="25"/>
    </row>
    <row r="275" spans="1:6" ht="144" customHeight="1">
      <c r="A275" s="116"/>
      <c r="B275" s="116"/>
      <c r="C275" s="116"/>
      <c r="D275" s="116"/>
      <c r="E275" s="120"/>
    </row>
    <row r="276" spans="1:6">
      <c r="A276" s="1" t="s">
        <v>382</v>
      </c>
      <c r="B276" s="7"/>
      <c r="C276" s="8" t="s">
        <v>356</v>
      </c>
      <c r="D276" s="5" t="s">
        <v>110</v>
      </c>
    </row>
    <row r="277" spans="1:6">
      <c r="B277" s="7"/>
      <c r="C277" s="7"/>
      <c r="D277" s="7"/>
    </row>
    <row r="278" spans="1:6" ht="13" thickBot="1">
      <c r="A278" s="1" t="s">
        <v>358</v>
      </c>
      <c r="B278" s="23" t="s">
        <v>359</v>
      </c>
      <c r="C278" s="23" t="s">
        <v>205</v>
      </c>
      <c r="D278" s="23" t="s">
        <v>316</v>
      </c>
      <c r="F278" s="4" t="s">
        <v>317</v>
      </c>
    </row>
    <row r="279" spans="1:6">
      <c r="A279" s="10" t="s">
        <v>357</v>
      </c>
      <c r="B279" s="11" t="s">
        <v>230</v>
      </c>
      <c r="C279" s="11" t="s">
        <v>295</v>
      </c>
      <c r="D279" s="12">
        <f>IF(B279=0,0,LOOKUP(B279,Tables!A$2:A$4,Tables!B$2:B$4))</f>
        <v>0</v>
      </c>
      <c r="F279" s="5" t="s">
        <v>180</v>
      </c>
    </row>
    <row r="280" spans="1:6">
      <c r="A280" s="13" t="s">
        <v>294</v>
      </c>
      <c r="B280" s="14">
        <v>1</v>
      </c>
      <c r="C280" s="14" t="s">
        <v>212</v>
      </c>
      <c r="D280" s="15">
        <f>IF(B280=0,0,-1)</f>
        <v>-1</v>
      </c>
      <c r="F280" s="5" t="s">
        <v>298</v>
      </c>
    </row>
    <row r="281" spans="1:6">
      <c r="A281" s="16" t="s">
        <v>296</v>
      </c>
      <c r="B281" s="17">
        <v>1</v>
      </c>
      <c r="C281" s="17" t="s">
        <v>295</v>
      </c>
      <c r="D281" s="18">
        <f>IF(B281=0,0,-1)</f>
        <v>-1</v>
      </c>
      <c r="F281" s="5" t="s">
        <v>286</v>
      </c>
    </row>
    <row r="282" spans="1:6">
      <c r="A282" s="13" t="s">
        <v>297</v>
      </c>
      <c r="B282" s="14">
        <v>1</v>
      </c>
      <c r="C282" s="14" t="s">
        <v>295</v>
      </c>
      <c r="D282" s="15">
        <f>IF(B282=0,0,-1)</f>
        <v>-1</v>
      </c>
      <c r="F282" s="5" t="s">
        <v>299</v>
      </c>
    </row>
    <row r="283" spans="1:6">
      <c r="A283" s="16" t="s">
        <v>219</v>
      </c>
      <c r="B283" s="17">
        <v>0</v>
      </c>
      <c r="C283" s="17" t="s">
        <v>295</v>
      </c>
      <c r="D283" s="18">
        <f>IF(B283=0,0,LOOKUP(B283,Tables!$C$2:$C$21,Tables!$D$2:$D$21))</f>
        <v>0</v>
      </c>
      <c r="F283" s="5" t="s">
        <v>300</v>
      </c>
    </row>
    <row r="284" spans="1:6">
      <c r="A284" s="13" t="s">
        <v>266</v>
      </c>
      <c r="B284" s="14">
        <v>10</v>
      </c>
      <c r="C284" s="14" t="str">
        <f>IF(B284=0,"-",IF(B284=1,"Meter Radius","Meters Radius"))</f>
        <v>Meters Radius</v>
      </c>
      <c r="D284" s="15">
        <f>IF(B284=0,0,IF(B283=0,LOOKUP(B284,Tables!E$2:E$21,Tables!F$2:F$21),"Cannot have both"))</f>
        <v>5</v>
      </c>
      <c r="F284" s="5" t="s">
        <v>177</v>
      </c>
    </row>
    <row r="285" spans="1:6">
      <c r="A285" s="16" t="s">
        <v>269</v>
      </c>
      <c r="B285" s="17" t="s">
        <v>407</v>
      </c>
      <c r="C285" s="17" t="s">
        <v>295</v>
      </c>
      <c r="D285" s="18">
        <f>IF(B285="Full",0,IF(B285="Partial",2,IF(B285="None",5,"ERROR!")))</f>
        <v>5</v>
      </c>
      <c r="F285" s="5" t="s">
        <v>149</v>
      </c>
    </row>
    <row r="286" spans="1:6">
      <c r="A286" s="13" t="s">
        <v>267</v>
      </c>
      <c r="B286" s="14">
        <v>10</v>
      </c>
      <c r="C286" s="14" t="str">
        <f>IF(B286=0,"-",IF(B286="Touch","-",IF(B286=1,"Meter","Meters")))</f>
        <v>Meters</v>
      </c>
      <c r="D286" s="15">
        <f>IF(B286="Touch",1,IF(B286="Self",1,LOOKUP(B286,Tables!$G$2:$G$21,Tables!$H$2:$H$21)))</f>
        <v>3</v>
      </c>
      <c r="F286" s="5" t="s">
        <v>321</v>
      </c>
    </row>
    <row r="287" spans="1:6">
      <c r="A287" s="16" t="s">
        <v>268</v>
      </c>
      <c r="B287" s="17">
        <v>10</v>
      </c>
      <c r="C287" s="17" t="s">
        <v>323</v>
      </c>
      <c r="D287" s="19">
        <f>IF(B287="Instantaneous",1,IF(B287="Permanent",14,IF(C287="Round",LOOKUP(B287,Tables!$J$2:$J$10,Tables!$K$2:$K$10),IF(C287="Minute",LOOKUP(B287,Tables!$J$11:$J$15,Tables!K$11:K$15),IF(C287="Hour",7,LOOKUP(C287,Tables!$I$16:$I$20,Tables!$K$16:$K$20))))))</f>
        <v>4</v>
      </c>
    </row>
    <row r="288" spans="1:6">
      <c r="A288" s="13" t="s">
        <v>250</v>
      </c>
      <c r="B288" s="14" t="str">
        <f>D276</f>
        <v>Mental Resistance</v>
      </c>
      <c r="C288" s="14" t="s">
        <v>295</v>
      </c>
      <c r="D288" s="15">
        <f>LOOKUP(B288,Tables!$N$2:$N$9,Tables!$O$2:$O$9)</f>
        <v>1</v>
      </c>
      <c r="F288" s="4" t="s">
        <v>287</v>
      </c>
    </row>
    <row r="289" spans="1:7">
      <c r="A289" s="16" t="s">
        <v>202</v>
      </c>
      <c r="B289" s="17" t="s">
        <v>407</v>
      </c>
      <c r="C289" s="17" t="s">
        <v>295</v>
      </c>
      <c r="D289" s="18">
        <f>LOOKUP(B289,Tables!$P$2:$P$5,Tables!$Q$2:$Q$5)</f>
        <v>-4</v>
      </c>
      <c r="F289" s="6" t="s">
        <v>407</v>
      </c>
    </row>
    <row r="290" spans="1:7" ht="13" thickBot="1">
      <c r="A290" s="20" t="s">
        <v>251</v>
      </c>
      <c r="B290" s="21">
        <v>1</v>
      </c>
      <c r="C290" s="21" t="str">
        <f>IF(SUM(B280:B282)&gt;0,"+"&amp;SUM(B280:B282),0)</f>
        <v>+3</v>
      </c>
      <c r="D290" s="22">
        <f>B290</f>
        <v>1</v>
      </c>
      <c r="F290" s="6" t="s">
        <v>338</v>
      </c>
    </row>
    <row r="291" spans="1:7">
      <c r="A291" s="1" t="s">
        <v>222</v>
      </c>
      <c r="B291" s="23"/>
      <c r="C291" s="23"/>
      <c r="D291" s="23">
        <f>IF(SUM(D279:D290)&lt;1,1,(SUM(D279:D290)))</f>
        <v>12</v>
      </c>
      <c r="F291" s="6" t="s">
        <v>166</v>
      </c>
    </row>
    <row r="292" spans="1:7">
      <c r="B292" s="7"/>
      <c r="C292" s="7"/>
      <c r="D292" s="7"/>
      <c r="E292" s="7"/>
      <c r="F292" s="5" t="s">
        <v>336</v>
      </c>
    </row>
    <row r="293" spans="1:7">
      <c r="A293" s="2" t="s">
        <v>221</v>
      </c>
      <c r="B293" s="24" t="str">
        <f>B290+C290&amp;"d6"</f>
        <v>4d6</v>
      </c>
      <c r="C293" s="25" t="s">
        <v>223</v>
      </c>
      <c r="D293" s="7"/>
      <c r="E293" s="7"/>
    </row>
    <row r="294" spans="1:7">
      <c r="A294" s="2" t="s">
        <v>332</v>
      </c>
      <c r="B294" s="24">
        <f t="shared" ref="B294:B295" si="11">IF(G294=0,1,G294)</f>
        <v>12</v>
      </c>
      <c r="C294" s="25" t="s">
        <v>204</v>
      </c>
      <c r="D294" s="7"/>
      <c r="E294" s="7"/>
      <c r="F294" s="57" t="s">
        <v>187</v>
      </c>
      <c r="G294" s="58">
        <f>IF(Calculator!$F$3&gt;0,LOOKUP(Calculator!$F$3,Tables!$R$2:R$21,Tables!$U$2:$U$21)+D291,LOOKUP(Calculator!$F$2,Tables!$R$2:$R$21,Tables!$U$2:$U$21)+D291)</f>
        <v>12</v>
      </c>
    </row>
    <row r="295" spans="1:7">
      <c r="A295" s="2" t="s">
        <v>188</v>
      </c>
      <c r="B295" s="24">
        <f t="shared" si="11"/>
        <v>12</v>
      </c>
      <c r="C295" s="25" t="s">
        <v>365</v>
      </c>
      <c r="D295" s="7"/>
      <c r="E295" s="7"/>
      <c r="F295" s="57" t="s">
        <v>189</v>
      </c>
      <c r="G295" s="58">
        <f>IF(Calculator!$F$3&gt;0,LOOKUP(Calculator!$F$3,Tables!$R$2:R$21,Tables!$S$2:$S$21)+D291,LOOKUP(Calculator!$F$2,Tables!$R$2:$R$21,Tables!$S$2:$S$21)+D291)</f>
        <v>12</v>
      </c>
    </row>
    <row r="296" spans="1:7">
      <c r="A296" s="2" t="s">
        <v>261</v>
      </c>
      <c r="B296" s="26">
        <f>ROUND(D291/5,0)</f>
        <v>2</v>
      </c>
      <c r="C296" s="25" t="s">
        <v>190</v>
      </c>
      <c r="D296" s="7"/>
      <c r="E296" s="7"/>
      <c r="G296" s="7"/>
    </row>
    <row r="297" spans="1:7">
      <c r="A297" s="2" t="s">
        <v>191</v>
      </c>
      <c r="B297" s="24">
        <f>IF(G297=0,1,G297)</f>
        <v>2</v>
      </c>
      <c r="C297" s="25" t="s">
        <v>363</v>
      </c>
      <c r="D297" s="7"/>
      <c r="E297" s="7"/>
      <c r="F297" s="57" t="s">
        <v>141</v>
      </c>
      <c r="G297" s="58">
        <f>IF(Calculator!$F$3&gt;0,LOOKUP(Calculator!$F$3,Tables!$R$2:$R$21,Tables!$T$2:$T$21)+B296,LOOKUP(Calculator!$F$2,Tables!$R$2:$R$21,Tables!$T$2:$T$21)+B296)</f>
        <v>2</v>
      </c>
    </row>
    <row r="298" spans="1:7">
      <c r="A298" s="2" t="s">
        <v>210</v>
      </c>
      <c r="B298" s="26" t="str">
        <f>B285</f>
        <v>None</v>
      </c>
      <c r="C298" s="25" t="s">
        <v>240</v>
      </c>
    </row>
    <row r="299" spans="1:7">
      <c r="B299" s="27"/>
      <c r="C299" s="25"/>
    </row>
    <row r="300" spans="1:7" ht="144" customHeight="1">
      <c r="A300" s="116"/>
      <c r="B300" s="116"/>
      <c r="C300" s="116"/>
      <c r="D300" s="116"/>
      <c r="E300" s="120"/>
    </row>
    <row r="301" spans="1:7">
      <c r="A301" s="1" t="s">
        <v>382</v>
      </c>
      <c r="B301" s="7"/>
      <c r="C301" s="8" t="s">
        <v>356</v>
      </c>
      <c r="D301" s="5" t="s">
        <v>110</v>
      </c>
    </row>
    <row r="302" spans="1:7">
      <c r="B302" s="7"/>
      <c r="C302" s="7"/>
      <c r="D302" s="7"/>
    </row>
    <row r="303" spans="1:7" ht="13" thickBot="1">
      <c r="A303" s="1" t="s">
        <v>358</v>
      </c>
      <c r="B303" s="23" t="s">
        <v>359</v>
      </c>
      <c r="C303" s="23" t="s">
        <v>205</v>
      </c>
      <c r="D303" s="23" t="s">
        <v>316</v>
      </c>
      <c r="F303" s="4" t="s">
        <v>317</v>
      </c>
    </row>
    <row r="304" spans="1:7">
      <c r="A304" s="10" t="s">
        <v>357</v>
      </c>
      <c r="B304" s="11" t="s">
        <v>230</v>
      </c>
      <c r="C304" s="11" t="s">
        <v>295</v>
      </c>
      <c r="D304" s="12">
        <f>IF(B304=0,0,LOOKUP(B304,Tables!A$2:A$4,Tables!B$2:B$4))</f>
        <v>0</v>
      </c>
      <c r="F304" s="5" t="s">
        <v>180</v>
      </c>
    </row>
    <row r="305" spans="1:7">
      <c r="A305" s="13" t="s">
        <v>294</v>
      </c>
      <c r="B305" s="14">
        <v>1</v>
      </c>
      <c r="C305" s="14" t="s">
        <v>212</v>
      </c>
      <c r="D305" s="15">
        <f>IF(B305=0,0,-1)</f>
        <v>-1</v>
      </c>
      <c r="F305" s="5" t="s">
        <v>298</v>
      </c>
    </row>
    <row r="306" spans="1:7">
      <c r="A306" s="16" t="s">
        <v>296</v>
      </c>
      <c r="B306" s="17">
        <v>1</v>
      </c>
      <c r="C306" s="17" t="s">
        <v>295</v>
      </c>
      <c r="D306" s="18">
        <f>IF(B306=0,0,-1)</f>
        <v>-1</v>
      </c>
      <c r="F306" s="5" t="s">
        <v>286</v>
      </c>
    </row>
    <row r="307" spans="1:7">
      <c r="A307" s="13" t="s">
        <v>297</v>
      </c>
      <c r="B307" s="14">
        <v>1</v>
      </c>
      <c r="C307" s="14" t="s">
        <v>295</v>
      </c>
      <c r="D307" s="15">
        <f>IF(B307=0,0,-1)</f>
        <v>-1</v>
      </c>
      <c r="F307" s="5" t="s">
        <v>299</v>
      </c>
    </row>
    <row r="308" spans="1:7">
      <c r="A308" s="16" t="s">
        <v>219</v>
      </c>
      <c r="B308" s="17">
        <v>0</v>
      </c>
      <c r="C308" s="17" t="s">
        <v>295</v>
      </c>
      <c r="D308" s="18">
        <f>IF(B308=0,0,LOOKUP(B308,Tables!$C$2:$C$21,Tables!$D$2:$D$21))</f>
        <v>0</v>
      </c>
      <c r="F308" s="5" t="s">
        <v>300</v>
      </c>
    </row>
    <row r="309" spans="1:7">
      <c r="A309" s="13" t="s">
        <v>266</v>
      </c>
      <c r="B309" s="14">
        <v>5</v>
      </c>
      <c r="C309" s="14" t="str">
        <f>IF(B309=0,"-",IF(B309=1,"Meter Radius","Meters Radius"))</f>
        <v>Meters Radius</v>
      </c>
      <c r="D309" s="15">
        <f>IF(B309=0,0,IF(B308=0,LOOKUP(B309,Tables!E$2:E$21,Tables!F$2:F$21),"Cannot have both"))</f>
        <v>3</v>
      </c>
      <c r="F309" s="5" t="s">
        <v>177</v>
      </c>
    </row>
    <row r="310" spans="1:7">
      <c r="A310" s="16" t="s">
        <v>269</v>
      </c>
      <c r="B310" s="17" t="s">
        <v>407</v>
      </c>
      <c r="C310" s="17" t="s">
        <v>295</v>
      </c>
      <c r="D310" s="18">
        <f>IF(B310="Full",0,IF(B310="Partial",2,IF(B310="None",5,"ERROR!")))</f>
        <v>5</v>
      </c>
      <c r="F310" s="5" t="s">
        <v>149</v>
      </c>
    </row>
    <row r="311" spans="1:7">
      <c r="A311" s="13" t="s">
        <v>267</v>
      </c>
      <c r="B311" s="14">
        <v>10</v>
      </c>
      <c r="C311" s="14" t="str">
        <f>IF(B311=0,"-",IF(B311="Touch","-",IF(B311=1,"Meter","Meters")))</f>
        <v>Meters</v>
      </c>
      <c r="D311" s="15">
        <f>IF(B311="Touch",1,IF(B311="Self",1,LOOKUP(B311,Tables!$G$2:$G$21,Tables!$H$2:$H$21)))</f>
        <v>3</v>
      </c>
      <c r="F311" s="5" t="s">
        <v>321</v>
      </c>
    </row>
    <row r="312" spans="1:7">
      <c r="A312" s="16" t="s">
        <v>268</v>
      </c>
      <c r="B312" s="17">
        <v>10</v>
      </c>
      <c r="C312" s="17" t="s">
        <v>323</v>
      </c>
      <c r="D312" s="19">
        <f>IF(B312="Instantaneous",1,IF(B312="Permanent",14,IF(C312="Round",LOOKUP(B312,Tables!$J$2:$J$10,Tables!$K$2:$K$10),IF(C312="Minute",LOOKUP(B312,Tables!$J$11:$J$15,Tables!K$11:K$15),IF(C312="Hour",7,LOOKUP(C312,Tables!$I$16:$I$20,Tables!$K$16:$K$20))))))</f>
        <v>4</v>
      </c>
    </row>
    <row r="313" spans="1:7">
      <c r="A313" s="13" t="s">
        <v>250</v>
      </c>
      <c r="B313" s="14" t="str">
        <f>D301</f>
        <v>Mental Resistance</v>
      </c>
      <c r="C313" s="14" t="s">
        <v>295</v>
      </c>
      <c r="D313" s="15">
        <f>LOOKUP(B313,Tables!$N$2:$N$9,Tables!$O$2:$O$9)</f>
        <v>1</v>
      </c>
      <c r="F313" s="4" t="s">
        <v>287</v>
      </c>
    </row>
    <row r="314" spans="1:7">
      <c r="A314" s="16" t="s">
        <v>202</v>
      </c>
      <c r="B314" s="17" t="s">
        <v>407</v>
      </c>
      <c r="C314" s="17" t="s">
        <v>295</v>
      </c>
      <c r="D314" s="18">
        <f>LOOKUP(B314,Tables!$P$2:$P$5,Tables!$Q$2:$Q$5)</f>
        <v>-4</v>
      </c>
      <c r="F314" s="6" t="s">
        <v>407</v>
      </c>
    </row>
    <row r="315" spans="1:7" ht="13" thickBot="1">
      <c r="A315" s="20" t="s">
        <v>251</v>
      </c>
      <c r="B315" s="21">
        <v>3</v>
      </c>
      <c r="C315" s="21" t="str">
        <f>IF(SUM(B305:B307)&gt;0,"+"&amp;SUM(B305:B307),0)</f>
        <v>+3</v>
      </c>
      <c r="D315" s="22">
        <f>B315</f>
        <v>3</v>
      </c>
      <c r="F315" s="6" t="s">
        <v>338</v>
      </c>
    </row>
    <row r="316" spans="1:7">
      <c r="A316" s="1" t="s">
        <v>222</v>
      </c>
      <c r="B316" s="23"/>
      <c r="C316" s="23"/>
      <c r="D316" s="23">
        <f>IF(SUM(D304:D315)&lt;1,1,(SUM(D304:D315)))</f>
        <v>12</v>
      </c>
      <c r="F316" s="6" t="s">
        <v>166</v>
      </c>
    </row>
    <row r="317" spans="1:7">
      <c r="B317" s="7"/>
      <c r="C317" s="7"/>
      <c r="D317" s="7"/>
      <c r="E317" s="7"/>
      <c r="F317" s="5" t="s">
        <v>336</v>
      </c>
    </row>
    <row r="318" spans="1:7">
      <c r="A318" s="2" t="s">
        <v>221</v>
      </c>
      <c r="B318" s="24" t="str">
        <f>B315+C315&amp;"d6"</f>
        <v>6d6</v>
      </c>
      <c r="C318" s="25" t="s">
        <v>223</v>
      </c>
      <c r="D318" s="7"/>
      <c r="E318" s="7"/>
    </row>
    <row r="319" spans="1:7">
      <c r="A319" s="2" t="s">
        <v>332</v>
      </c>
      <c r="B319" s="24">
        <f t="shared" ref="B319:B320" si="12">IF(G319=0,1,G319)</f>
        <v>12</v>
      </c>
      <c r="C319" s="25" t="s">
        <v>204</v>
      </c>
      <c r="D319" s="7"/>
      <c r="E319" s="7"/>
      <c r="F319" s="57" t="s">
        <v>187</v>
      </c>
      <c r="G319" s="58">
        <f>IF(Calculator!$F$3&gt;0,LOOKUP(Calculator!$F$3,Tables!$R$2:R$21,Tables!$U$2:$U$21)+D316,LOOKUP(Calculator!$F$2,Tables!$R$2:$R$21,Tables!$U$2:$U$21)+D316)</f>
        <v>12</v>
      </c>
    </row>
    <row r="320" spans="1:7">
      <c r="A320" s="2" t="s">
        <v>188</v>
      </c>
      <c r="B320" s="24">
        <f t="shared" si="12"/>
        <v>12</v>
      </c>
      <c r="C320" s="25" t="s">
        <v>365</v>
      </c>
      <c r="D320" s="7"/>
      <c r="E320" s="7"/>
      <c r="F320" s="57" t="s">
        <v>189</v>
      </c>
      <c r="G320" s="58">
        <f>IF(Calculator!$F$3&gt;0,LOOKUP(Calculator!$F$3,Tables!$R$2:R$21,Tables!$S$2:$S$21)+D316,LOOKUP(Calculator!$F$2,Tables!$R$2:$R$21,Tables!$S$2:$S$21)+D316)</f>
        <v>12</v>
      </c>
    </row>
    <row r="321" spans="1:7">
      <c r="A321" s="2" t="s">
        <v>261</v>
      </c>
      <c r="B321" s="26">
        <f>ROUND(D316/5,0)</f>
        <v>2</v>
      </c>
      <c r="C321" s="25" t="s">
        <v>190</v>
      </c>
      <c r="D321" s="7"/>
      <c r="E321" s="7"/>
      <c r="G321" s="7"/>
    </row>
    <row r="322" spans="1:7">
      <c r="A322" s="2" t="s">
        <v>191</v>
      </c>
      <c r="B322" s="24">
        <f>IF(G322=0,1,G322)</f>
        <v>2</v>
      </c>
      <c r="C322" s="25" t="s">
        <v>363</v>
      </c>
      <c r="D322" s="7"/>
      <c r="E322" s="7"/>
      <c r="F322" s="57" t="s">
        <v>141</v>
      </c>
      <c r="G322" s="58">
        <f>IF(Calculator!$F$3&gt;0,LOOKUP(Calculator!$F$3,Tables!$R$2:$R$21,Tables!$T$2:$T$21)+B321,LOOKUP(Calculator!$F$2,Tables!$R$2:$R$21,Tables!$T$2:$T$21)+B321)</f>
        <v>2</v>
      </c>
    </row>
    <row r="323" spans="1:7">
      <c r="A323" s="2" t="s">
        <v>210</v>
      </c>
      <c r="B323" s="26" t="str">
        <f>B310</f>
        <v>None</v>
      </c>
      <c r="C323" s="25" t="s">
        <v>240</v>
      </c>
    </row>
    <row r="324" spans="1:7">
      <c r="B324" s="27"/>
      <c r="C324" s="25"/>
    </row>
    <row r="325" spans="1:7" ht="144" customHeight="1">
      <c r="A325" s="116"/>
      <c r="B325" s="116"/>
      <c r="C325" s="116"/>
      <c r="D325" s="116"/>
      <c r="E325" s="120"/>
    </row>
    <row r="326" spans="1:7">
      <c r="A326" s="1" t="s">
        <v>382</v>
      </c>
      <c r="B326" s="7"/>
      <c r="C326" s="8" t="s">
        <v>356</v>
      </c>
      <c r="D326" s="5" t="s">
        <v>110</v>
      </c>
    </row>
    <row r="327" spans="1:7">
      <c r="B327" s="7"/>
      <c r="C327" s="7"/>
      <c r="D327" s="7"/>
    </row>
    <row r="328" spans="1:7" ht="13" thickBot="1">
      <c r="A328" s="1" t="s">
        <v>358</v>
      </c>
      <c r="B328" s="23" t="s">
        <v>359</v>
      </c>
      <c r="C328" s="23" t="s">
        <v>205</v>
      </c>
      <c r="D328" s="23" t="s">
        <v>316</v>
      </c>
      <c r="F328" s="4" t="s">
        <v>317</v>
      </c>
    </row>
    <row r="329" spans="1:7">
      <c r="A329" s="10" t="s">
        <v>357</v>
      </c>
      <c r="B329" s="11" t="s">
        <v>230</v>
      </c>
      <c r="C329" s="11" t="s">
        <v>295</v>
      </c>
      <c r="D329" s="12">
        <f>IF(B329=0,0,LOOKUP(B329,Tables!A$2:A$4,Tables!B$2:B$4))</f>
        <v>0</v>
      </c>
      <c r="F329" s="5" t="s">
        <v>180</v>
      </c>
    </row>
    <row r="330" spans="1:7">
      <c r="A330" s="13" t="s">
        <v>294</v>
      </c>
      <c r="B330" s="14">
        <v>1</v>
      </c>
      <c r="C330" s="14" t="s">
        <v>212</v>
      </c>
      <c r="D330" s="15">
        <f>IF(B330=0,0,-1)</f>
        <v>-1</v>
      </c>
      <c r="F330" s="5" t="s">
        <v>298</v>
      </c>
    </row>
    <row r="331" spans="1:7">
      <c r="A331" s="16" t="s">
        <v>296</v>
      </c>
      <c r="B331" s="17">
        <v>1</v>
      </c>
      <c r="C331" s="17" t="s">
        <v>295</v>
      </c>
      <c r="D331" s="18">
        <f>IF(B331=0,0,-1)</f>
        <v>-1</v>
      </c>
      <c r="F331" s="5" t="s">
        <v>286</v>
      </c>
    </row>
    <row r="332" spans="1:7">
      <c r="A332" s="13" t="s">
        <v>297</v>
      </c>
      <c r="B332" s="14">
        <v>1</v>
      </c>
      <c r="C332" s="14" t="s">
        <v>295</v>
      </c>
      <c r="D332" s="15">
        <f>IF(B332=0,0,-1)</f>
        <v>-1</v>
      </c>
      <c r="F332" s="5" t="s">
        <v>299</v>
      </c>
    </row>
    <row r="333" spans="1:7">
      <c r="A333" s="16" t="s">
        <v>219</v>
      </c>
      <c r="B333" s="17">
        <v>1</v>
      </c>
      <c r="C333" s="17" t="s">
        <v>295</v>
      </c>
      <c r="D333" s="18">
        <f>IF(B333=0,0,LOOKUP(B333,Tables!$C$2:$C$21,Tables!$D$2:$D$21))</f>
        <v>1</v>
      </c>
      <c r="F333" s="5" t="s">
        <v>300</v>
      </c>
    </row>
    <row r="334" spans="1:7">
      <c r="A334" s="13" t="s">
        <v>266</v>
      </c>
      <c r="B334" s="14">
        <v>0</v>
      </c>
      <c r="C334" s="14" t="str">
        <f>IF(B334=0,"-",IF(B334=1,"Meter Radius","Meters Radius"))</f>
        <v>-</v>
      </c>
      <c r="D334" s="15">
        <f>IF(B334=0,0,IF(B333=0,LOOKUP(B334,Tables!E$2:E$21,Tables!F$2:F$21),"Cannot have both"))</f>
        <v>0</v>
      </c>
      <c r="F334" s="5" t="s">
        <v>177</v>
      </c>
    </row>
    <row r="335" spans="1:7">
      <c r="A335" s="16" t="s">
        <v>269</v>
      </c>
      <c r="B335" s="17" t="s">
        <v>407</v>
      </c>
      <c r="C335" s="17" t="s">
        <v>295</v>
      </c>
      <c r="D335" s="18">
        <f>IF(B335="Full",0,IF(B335="Partial",2,IF(B335="None",5,"ERROR!")))</f>
        <v>5</v>
      </c>
      <c r="F335" s="5" t="s">
        <v>149</v>
      </c>
    </row>
    <row r="336" spans="1:7">
      <c r="A336" s="13" t="s">
        <v>267</v>
      </c>
      <c r="B336" s="14">
        <v>10</v>
      </c>
      <c r="C336" s="14" t="str">
        <f>IF(B336=0,"-",IF(B336="Touch","-",IF(B336=1,"Meter","Meters")))</f>
        <v>Meters</v>
      </c>
      <c r="D336" s="15">
        <f>IF(B336="Touch",1,IF(B336="Self",1,LOOKUP(B336,Tables!$G$2:$G$21,Tables!$H$2:$H$21)))</f>
        <v>3</v>
      </c>
      <c r="F336" s="5" t="s">
        <v>321</v>
      </c>
    </row>
    <row r="337" spans="1:7">
      <c r="A337" s="16" t="s">
        <v>268</v>
      </c>
      <c r="B337" s="17" t="s">
        <v>244</v>
      </c>
      <c r="C337" s="17" t="s">
        <v>295</v>
      </c>
      <c r="D337" s="19">
        <f>IF(B337="Instantaneous",1,IF(B337="Permanent",14,IF(C337="Round",LOOKUP(B337,Tables!$J$2:$J$10,Tables!$K$2:$K$10),IF(C337="Minute",LOOKUP(B337,Tables!$J$11:$J$15,Tables!K$11:K$15),IF(C337="Hour",7,LOOKUP(C337,Tables!$I$16:$I$20,Tables!$K$16:$K$20))))))</f>
        <v>1</v>
      </c>
    </row>
    <row r="338" spans="1:7">
      <c r="A338" s="13" t="s">
        <v>250</v>
      </c>
      <c r="B338" s="14" t="str">
        <f>D326</f>
        <v>Mental Resistance</v>
      </c>
      <c r="C338" s="14" t="s">
        <v>295</v>
      </c>
      <c r="D338" s="15">
        <f>LOOKUP(B338,Tables!$N$2:$N$9,Tables!$O$2:$O$9)</f>
        <v>1</v>
      </c>
      <c r="F338" s="4" t="s">
        <v>287</v>
      </c>
    </row>
    <row r="339" spans="1:7">
      <c r="A339" s="16" t="s">
        <v>202</v>
      </c>
      <c r="B339" s="17" t="s">
        <v>407</v>
      </c>
      <c r="C339" s="17" t="s">
        <v>295</v>
      </c>
      <c r="D339" s="18">
        <f>LOOKUP(B339,Tables!$P$2:$P$5,Tables!$Q$2:$Q$5)</f>
        <v>-4</v>
      </c>
      <c r="F339" s="6" t="s">
        <v>407</v>
      </c>
    </row>
    <row r="340" spans="1:7" ht="13" thickBot="1">
      <c r="A340" s="20" t="s">
        <v>251</v>
      </c>
      <c r="B340" s="21">
        <v>1</v>
      </c>
      <c r="C340" s="21" t="str">
        <f>IF(SUM(B330:B332)&gt;0,"+"&amp;SUM(B330:B332),0)</f>
        <v>+3</v>
      </c>
      <c r="D340" s="22">
        <f>B340</f>
        <v>1</v>
      </c>
      <c r="F340" s="6" t="s">
        <v>338</v>
      </c>
    </row>
    <row r="341" spans="1:7">
      <c r="A341" s="1" t="s">
        <v>222</v>
      </c>
      <c r="B341" s="23"/>
      <c r="C341" s="23"/>
      <c r="D341" s="23">
        <f>IF(SUM(D329:D340)&lt;1,1,(SUM(D329:D340)))</f>
        <v>5</v>
      </c>
      <c r="F341" s="6" t="s">
        <v>166</v>
      </c>
    </row>
    <row r="342" spans="1:7">
      <c r="B342" s="7"/>
      <c r="C342" s="7"/>
      <c r="D342" s="7"/>
      <c r="E342" s="7"/>
      <c r="F342" s="5" t="s">
        <v>336</v>
      </c>
    </row>
    <row r="343" spans="1:7">
      <c r="A343" s="2" t="s">
        <v>221</v>
      </c>
      <c r="B343" s="24" t="str">
        <f>B340+C340&amp;"d6"</f>
        <v>4d6</v>
      </c>
      <c r="C343" s="25" t="s">
        <v>223</v>
      </c>
      <c r="D343" s="7"/>
      <c r="E343" s="7"/>
    </row>
    <row r="344" spans="1:7">
      <c r="A344" s="2" t="s">
        <v>332</v>
      </c>
      <c r="B344" s="24">
        <f t="shared" ref="B344:B345" si="13">IF(G344=0,1,G344)</f>
        <v>5</v>
      </c>
      <c r="C344" s="25" t="s">
        <v>204</v>
      </c>
      <c r="D344" s="7"/>
      <c r="E344" s="7"/>
      <c r="F344" s="57" t="s">
        <v>187</v>
      </c>
      <c r="G344" s="58">
        <f>IF(Calculator!$F$3&gt;0,LOOKUP(Calculator!$F$3,Tables!$R$2:R$21,Tables!$U$2:$U$21)+D341,LOOKUP(Calculator!$F$2,Tables!$R$2:$R$21,Tables!$U$2:$U$21)+D341)</f>
        <v>5</v>
      </c>
    </row>
    <row r="345" spans="1:7">
      <c r="A345" s="2" t="s">
        <v>188</v>
      </c>
      <c r="B345" s="24">
        <f t="shared" si="13"/>
        <v>5</v>
      </c>
      <c r="C345" s="25" t="s">
        <v>365</v>
      </c>
      <c r="D345" s="7"/>
      <c r="E345" s="7"/>
      <c r="F345" s="57" t="s">
        <v>189</v>
      </c>
      <c r="G345" s="58">
        <f>IF(Calculator!$F$3&gt;0,LOOKUP(Calculator!$F$3,Tables!$R$2:R$21,Tables!$S$2:$S$21)+D341,LOOKUP(Calculator!$F$2,Tables!$R$2:$R$21,Tables!$S$2:$S$21)+D341)</f>
        <v>5</v>
      </c>
    </row>
    <row r="346" spans="1:7">
      <c r="A346" s="2" t="s">
        <v>261</v>
      </c>
      <c r="B346" s="26">
        <f>ROUND(D341/5,0)</f>
        <v>1</v>
      </c>
      <c r="C346" s="25" t="s">
        <v>190</v>
      </c>
      <c r="D346" s="7"/>
      <c r="E346" s="7"/>
      <c r="G346" s="7"/>
    </row>
    <row r="347" spans="1:7">
      <c r="A347" s="2" t="s">
        <v>191</v>
      </c>
      <c r="B347" s="24">
        <f>IF(G347=0,1,G347)</f>
        <v>1</v>
      </c>
      <c r="C347" s="25" t="s">
        <v>363</v>
      </c>
      <c r="D347" s="7"/>
      <c r="E347" s="7"/>
      <c r="F347" s="57" t="s">
        <v>141</v>
      </c>
      <c r="G347" s="58">
        <f>IF(Calculator!$F$3&gt;0,LOOKUP(Calculator!$F$3,Tables!$R$2:$R$21,Tables!$T$2:$T$21)+B346,LOOKUP(Calculator!$F$2,Tables!$R$2:$R$21,Tables!$T$2:$T$21)+B346)</f>
        <v>1</v>
      </c>
    </row>
    <row r="348" spans="1:7">
      <c r="A348" s="2" t="s">
        <v>210</v>
      </c>
      <c r="B348" s="26" t="str">
        <f>B335</f>
        <v>None</v>
      </c>
      <c r="C348" s="25" t="s">
        <v>240</v>
      </c>
    </row>
    <row r="349" spans="1:7">
      <c r="B349" s="27"/>
      <c r="C349" s="25"/>
    </row>
    <row r="350" spans="1:7" ht="144" customHeight="1">
      <c r="A350" s="116"/>
      <c r="B350" s="116"/>
      <c r="C350" s="116"/>
      <c r="D350" s="116"/>
      <c r="E350" s="120"/>
    </row>
    <row r="351" spans="1:7">
      <c r="A351" s="1" t="s">
        <v>382</v>
      </c>
      <c r="B351" s="7"/>
      <c r="C351" s="8" t="s">
        <v>356</v>
      </c>
      <c r="D351" s="5" t="s">
        <v>110</v>
      </c>
    </row>
    <row r="352" spans="1:7">
      <c r="B352" s="7"/>
      <c r="C352" s="7"/>
      <c r="D352" s="7"/>
    </row>
    <row r="353" spans="1:6" ht="13" thickBot="1">
      <c r="A353" s="1" t="s">
        <v>358</v>
      </c>
      <c r="B353" s="23" t="s">
        <v>359</v>
      </c>
      <c r="C353" s="23" t="s">
        <v>205</v>
      </c>
      <c r="D353" s="23" t="s">
        <v>316</v>
      </c>
      <c r="F353" s="4" t="s">
        <v>317</v>
      </c>
    </row>
    <row r="354" spans="1:6">
      <c r="A354" s="10" t="s">
        <v>357</v>
      </c>
      <c r="B354" s="11" t="s">
        <v>230</v>
      </c>
      <c r="C354" s="11" t="s">
        <v>295</v>
      </c>
      <c r="D354" s="12">
        <f>IF(B354=0,0,LOOKUP(B354,Tables!A$2:A$4,Tables!B$2:B$4))</f>
        <v>0</v>
      </c>
      <c r="F354" s="5" t="s">
        <v>180</v>
      </c>
    </row>
    <row r="355" spans="1:6">
      <c r="A355" s="13" t="s">
        <v>294</v>
      </c>
      <c r="B355" s="14">
        <v>1</v>
      </c>
      <c r="C355" s="14" t="s">
        <v>212</v>
      </c>
      <c r="D355" s="15">
        <f>IF(B355=0,0,-1)</f>
        <v>-1</v>
      </c>
      <c r="F355" s="5" t="s">
        <v>298</v>
      </c>
    </row>
    <row r="356" spans="1:6">
      <c r="A356" s="16" t="s">
        <v>296</v>
      </c>
      <c r="B356" s="17">
        <v>1</v>
      </c>
      <c r="C356" s="17" t="s">
        <v>295</v>
      </c>
      <c r="D356" s="18">
        <f>IF(B356=0,0,-1)</f>
        <v>-1</v>
      </c>
      <c r="F356" s="5" t="s">
        <v>286</v>
      </c>
    </row>
    <row r="357" spans="1:6">
      <c r="A357" s="13" t="s">
        <v>297</v>
      </c>
      <c r="B357" s="14">
        <v>1</v>
      </c>
      <c r="C357" s="14" t="s">
        <v>295</v>
      </c>
      <c r="D357" s="15">
        <f>IF(B357=0,0,-1)</f>
        <v>-1</v>
      </c>
      <c r="F357" s="5" t="s">
        <v>299</v>
      </c>
    </row>
    <row r="358" spans="1:6">
      <c r="A358" s="16" t="s">
        <v>219</v>
      </c>
      <c r="B358" s="17">
        <v>0</v>
      </c>
      <c r="C358" s="17" t="s">
        <v>295</v>
      </c>
      <c r="D358" s="18">
        <f>IF(B358=0,0,LOOKUP(B358,Tables!$C$2:$C$21,Tables!$D$2:$D$21))</f>
        <v>0</v>
      </c>
      <c r="F358" s="5" t="s">
        <v>300</v>
      </c>
    </row>
    <row r="359" spans="1:6">
      <c r="A359" s="13" t="s">
        <v>266</v>
      </c>
      <c r="B359" s="14">
        <v>10</v>
      </c>
      <c r="C359" s="14" t="str">
        <f>IF(B359=0,"-",IF(B359=1,"Meter Radius","Meters Radius"))</f>
        <v>Meters Radius</v>
      </c>
      <c r="D359" s="15">
        <f>IF(B359=0,0,IF(B358=0,LOOKUP(B359,Tables!E$2:E$21,Tables!F$2:F$21),"Cannot have both"))</f>
        <v>5</v>
      </c>
      <c r="F359" s="5" t="s">
        <v>177</v>
      </c>
    </row>
    <row r="360" spans="1:6">
      <c r="A360" s="16" t="s">
        <v>269</v>
      </c>
      <c r="B360" s="17" t="s">
        <v>407</v>
      </c>
      <c r="C360" s="17" t="s">
        <v>295</v>
      </c>
      <c r="D360" s="18">
        <f>IF(B360="Full",0,IF(B360="Partial",2,IF(B360="None",5,"ERROR!")))</f>
        <v>5</v>
      </c>
      <c r="F360" s="5" t="s">
        <v>149</v>
      </c>
    </row>
    <row r="361" spans="1:6">
      <c r="A361" s="13" t="s">
        <v>267</v>
      </c>
      <c r="B361" s="14" t="s">
        <v>233</v>
      </c>
      <c r="C361" s="14" t="str">
        <f>IF(B361=0,"-",IF(B361="Touch","-",IF(B361=1,"Meter","Meters")))</f>
        <v>-</v>
      </c>
      <c r="D361" s="15">
        <f>IF(B361="Touch",1,IF(B361="Self",1,LOOKUP(B361,Tables!$G$2:$G$21,Tables!$H$2:$H$21)))</f>
        <v>1</v>
      </c>
      <c r="F361" s="5" t="s">
        <v>321</v>
      </c>
    </row>
    <row r="362" spans="1:6">
      <c r="A362" s="16" t="s">
        <v>268</v>
      </c>
      <c r="B362" s="17">
        <v>1</v>
      </c>
      <c r="C362" s="17" t="s">
        <v>245</v>
      </c>
      <c r="D362" s="19">
        <f>IF(B362="Instantaneous",1,IF(B362="Permanent",14,IF(C362="Round",LOOKUP(B362,Tables!$J$2:$J$10,Tables!$K$2:$K$10),IF(C362="Minute",LOOKUP(B362,Tables!$J$11:$J$15,Tables!K$11:K$15),IF(C362="Hour",7,LOOKUP(C362,Tables!$I$16:$I$20,Tables!$K$16:$K$20))))))</f>
        <v>7</v>
      </c>
    </row>
    <row r="363" spans="1:6">
      <c r="A363" s="13" t="s">
        <v>250</v>
      </c>
      <c r="B363" s="14" t="str">
        <f>D351</f>
        <v>Mental Resistance</v>
      </c>
      <c r="C363" s="14" t="s">
        <v>295</v>
      </c>
      <c r="D363" s="15">
        <f>LOOKUP(B363,Tables!$N$2:$N$9,Tables!$O$2:$O$9)</f>
        <v>1</v>
      </c>
      <c r="F363" s="4" t="s">
        <v>287</v>
      </c>
    </row>
    <row r="364" spans="1:6">
      <c r="A364" s="16" t="s">
        <v>202</v>
      </c>
      <c r="B364" s="17" t="s">
        <v>338</v>
      </c>
      <c r="C364" s="17" t="s">
        <v>295</v>
      </c>
      <c r="D364" s="18">
        <f>LOOKUP(B364,Tables!$P$2:$P$5,Tables!$Q$2:$Q$5)</f>
        <v>2</v>
      </c>
      <c r="F364" s="6" t="s">
        <v>407</v>
      </c>
    </row>
    <row r="365" spans="1:6" ht="13" thickBot="1">
      <c r="A365" s="20" t="s">
        <v>251</v>
      </c>
      <c r="B365" s="21">
        <v>9</v>
      </c>
      <c r="C365" s="21" t="str">
        <f>IF(SUM(B355:B357)&gt;0,"+"&amp;SUM(B355:B357),0)</f>
        <v>+3</v>
      </c>
      <c r="D365" s="22">
        <f>B365</f>
        <v>9</v>
      </c>
      <c r="F365" s="6" t="s">
        <v>338</v>
      </c>
    </row>
    <row r="366" spans="1:6">
      <c r="A366" s="1" t="s">
        <v>222</v>
      </c>
      <c r="B366" s="23"/>
      <c r="C366" s="23"/>
      <c r="D366" s="23">
        <f>IF(SUM(D354:D365)&lt;1,1,(SUM(D354:D365)))</f>
        <v>27</v>
      </c>
      <c r="F366" s="6" t="s">
        <v>166</v>
      </c>
    </row>
    <row r="367" spans="1:6">
      <c r="B367" s="7"/>
      <c r="C367" s="7"/>
      <c r="D367" s="7"/>
      <c r="E367" s="7"/>
      <c r="F367" s="5" t="s">
        <v>336</v>
      </c>
    </row>
    <row r="368" spans="1:6">
      <c r="A368" s="2" t="s">
        <v>221</v>
      </c>
      <c r="B368" s="24" t="str">
        <f>B365+C365&amp;"d6"</f>
        <v>12d6</v>
      </c>
      <c r="C368" s="25" t="s">
        <v>223</v>
      </c>
      <c r="D368" s="7"/>
      <c r="E368" s="7"/>
    </row>
    <row r="369" spans="1:7">
      <c r="A369" s="2" t="s">
        <v>332</v>
      </c>
      <c r="B369" s="24">
        <f t="shared" ref="B369:B370" si="14">IF(G369=0,1,G369)</f>
        <v>27</v>
      </c>
      <c r="C369" s="25" t="s">
        <v>204</v>
      </c>
      <c r="D369" s="7"/>
      <c r="E369" s="7"/>
      <c r="F369" s="57" t="s">
        <v>187</v>
      </c>
      <c r="G369" s="58">
        <f>IF(Calculator!$F$3&gt;0,LOOKUP(Calculator!$F$3,Tables!$R$2:R$21,Tables!$U$2:$U$21)+D366,LOOKUP(Calculator!$F$2,Tables!$R$2:$R$21,Tables!$U$2:$U$21)+D366)</f>
        <v>27</v>
      </c>
    </row>
    <row r="370" spans="1:7">
      <c r="A370" s="2" t="s">
        <v>188</v>
      </c>
      <c r="B370" s="24">
        <f t="shared" si="14"/>
        <v>27</v>
      </c>
      <c r="C370" s="25" t="s">
        <v>365</v>
      </c>
      <c r="D370" s="7"/>
      <c r="E370" s="7"/>
      <c r="F370" s="57" t="s">
        <v>189</v>
      </c>
      <c r="G370" s="58">
        <f>IF(Calculator!$F$3&gt;0,LOOKUP(Calculator!$F$3,Tables!$R$2:R$21,Tables!$S$2:$S$21)+D366,LOOKUP(Calculator!$F$2,Tables!$R$2:$R$21,Tables!$S$2:$S$21)+D366)</f>
        <v>27</v>
      </c>
    </row>
    <row r="371" spans="1:7">
      <c r="A371" s="2" t="s">
        <v>261</v>
      </c>
      <c r="B371" s="26">
        <f>ROUND(D366/5,0)</f>
        <v>5</v>
      </c>
      <c r="C371" s="25" t="s">
        <v>190</v>
      </c>
      <c r="D371" s="7"/>
      <c r="E371" s="7"/>
      <c r="G371" s="7"/>
    </row>
    <row r="372" spans="1:7">
      <c r="A372" s="2" t="s">
        <v>191</v>
      </c>
      <c r="B372" s="24">
        <f>IF(G372=0,1,G372)</f>
        <v>5</v>
      </c>
      <c r="C372" s="25" t="s">
        <v>363</v>
      </c>
      <c r="D372" s="7"/>
      <c r="E372" s="7"/>
      <c r="F372" s="57" t="s">
        <v>141</v>
      </c>
      <c r="G372" s="58">
        <f>IF(Calculator!$F$3&gt;0,LOOKUP(Calculator!$F$3,Tables!$R$2:$R$21,Tables!$T$2:$T$21)+B371,LOOKUP(Calculator!$F$2,Tables!$R$2:$R$21,Tables!$T$2:$T$21)+B371)</f>
        <v>5</v>
      </c>
    </row>
    <row r="373" spans="1:7">
      <c r="A373" s="2" t="s">
        <v>210</v>
      </c>
      <c r="B373" s="26" t="str">
        <f>B360</f>
        <v>None</v>
      </c>
      <c r="C373" s="25" t="s">
        <v>240</v>
      </c>
    </row>
    <row r="374" spans="1:7">
      <c r="B374" s="27"/>
      <c r="C374" s="25"/>
    </row>
    <row r="375" spans="1:7" ht="144" customHeight="1">
      <c r="A375" s="116"/>
      <c r="B375" s="116"/>
      <c r="C375" s="116"/>
      <c r="D375" s="116"/>
      <c r="E375" s="120"/>
    </row>
    <row r="376" spans="1:7">
      <c r="A376" s="1" t="s">
        <v>382</v>
      </c>
      <c r="B376" s="7"/>
      <c r="C376" s="8" t="s">
        <v>356</v>
      </c>
      <c r="D376" s="5" t="s">
        <v>110</v>
      </c>
    </row>
    <row r="377" spans="1:7">
      <c r="B377" s="7"/>
      <c r="C377" s="7"/>
      <c r="D377" s="7"/>
    </row>
    <row r="378" spans="1:7" ht="13" thickBot="1">
      <c r="A378" s="1" t="s">
        <v>358</v>
      </c>
      <c r="B378" s="23" t="s">
        <v>359</v>
      </c>
      <c r="C378" s="23" t="s">
        <v>205</v>
      </c>
      <c r="D378" s="23" t="s">
        <v>316</v>
      </c>
      <c r="F378" s="4" t="s">
        <v>317</v>
      </c>
    </row>
    <row r="379" spans="1:7">
      <c r="A379" s="10" t="s">
        <v>357</v>
      </c>
      <c r="B379" s="11" t="s">
        <v>230</v>
      </c>
      <c r="C379" s="11" t="s">
        <v>295</v>
      </c>
      <c r="D379" s="12">
        <f>IF(B379=0,0,LOOKUP(B379,Tables!A$2:A$4,Tables!B$2:B$4))</f>
        <v>0</v>
      </c>
      <c r="F379" s="5" t="s">
        <v>180</v>
      </c>
    </row>
    <row r="380" spans="1:7">
      <c r="A380" s="13" t="s">
        <v>294</v>
      </c>
      <c r="B380" s="14">
        <v>1</v>
      </c>
      <c r="C380" s="14" t="s">
        <v>212</v>
      </c>
      <c r="D380" s="15">
        <f>IF(B380=0,0,-1)</f>
        <v>-1</v>
      </c>
      <c r="F380" s="5" t="s">
        <v>298</v>
      </c>
    </row>
    <row r="381" spans="1:7">
      <c r="A381" s="16" t="s">
        <v>296</v>
      </c>
      <c r="B381" s="17">
        <v>1</v>
      </c>
      <c r="C381" s="17" t="s">
        <v>295</v>
      </c>
      <c r="D381" s="18">
        <f>IF(B381=0,0,-1)</f>
        <v>-1</v>
      </c>
      <c r="F381" s="5" t="s">
        <v>286</v>
      </c>
    </row>
    <row r="382" spans="1:7">
      <c r="A382" s="13" t="s">
        <v>297</v>
      </c>
      <c r="B382" s="14">
        <v>0</v>
      </c>
      <c r="C382" s="14" t="s">
        <v>295</v>
      </c>
      <c r="D382" s="15">
        <f>IF(B382=0,0,-1)</f>
        <v>0</v>
      </c>
      <c r="F382" s="5" t="s">
        <v>299</v>
      </c>
    </row>
    <row r="383" spans="1:7">
      <c r="A383" s="16" t="s">
        <v>219</v>
      </c>
      <c r="B383" s="17">
        <v>1</v>
      </c>
      <c r="C383" s="17" t="s">
        <v>295</v>
      </c>
      <c r="D383" s="18">
        <f>IF(B383=0,0,LOOKUP(B383,Tables!$C$2:$C$21,Tables!$D$2:$D$21))</f>
        <v>1</v>
      </c>
      <c r="F383" s="5" t="s">
        <v>300</v>
      </c>
    </row>
    <row r="384" spans="1:7">
      <c r="A384" s="13" t="s">
        <v>266</v>
      </c>
      <c r="B384" s="14">
        <v>0</v>
      </c>
      <c r="C384" s="14" t="str">
        <f>IF(B384=0,"-",IF(B384=1,"Meter Radius","Meters Radius"))</f>
        <v>-</v>
      </c>
      <c r="D384" s="15">
        <f>IF(B384=0,0,IF(B383=0,LOOKUP(B384,Tables!E$2:E$21,Tables!F$2:F$21),"Cannot have both"))</f>
        <v>0</v>
      </c>
      <c r="F384" s="5" t="s">
        <v>177</v>
      </c>
    </row>
    <row r="385" spans="1:7">
      <c r="A385" s="16" t="s">
        <v>269</v>
      </c>
      <c r="B385" s="17" t="s">
        <v>381</v>
      </c>
      <c r="C385" s="17" t="s">
        <v>295</v>
      </c>
      <c r="D385" s="18">
        <f>IF(B385="Full",0,IF(B385="Partial",2,IF(B385="None",5,"ERROR!")))</f>
        <v>0</v>
      </c>
      <c r="F385" s="5" t="s">
        <v>149</v>
      </c>
    </row>
    <row r="386" spans="1:7">
      <c r="A386" s="13" t="s">
        <v>267</v>
      </c>
      <c r="B386" s="14">
        <v>10</v>
      </c>
      <c r="C386" s="14" t="str">
        <f>IF(B386=0,"-",IF(B386="Touch","-",IF(B386=1,"Meter","Meters")))</f>
        <v>Meters</v>
      </c>
      <c r="D386" s="15">
        <f>IF(B386="Touch",1,IF(B386="Self",1,LOOKUP(B386,Tables!$G$2:$G$21,Tables!$H$2:$H$21)))</f>
        <v>3</v>
      </c>
      <c r="F386" s="5" t="s">
        <v>321</v>
      </c>
    </row>
    <row r="387" spans="1:7">
      <c r="A387" s="16" t="s">
        <v>268</v>
      </c>
      <c r="B387" s="17">
        <v>10</v>
      </c>
      <c r="C387" s="17" t="s">
        <v>323</v>
      </c>
      <c r="D387" s="19">
        <f>IF(B387="Instantaneous",1,IF(B387="Permanent",14,IF(C387="Round",LOOKUP(B387,Tables!$J$2:$J$10,Tables!$K$2:$K$10),IF(C387="Minute",LOOKUP(B387,Tables!$J$11:$J$15,Tables!K$11:K$15),IF(C387="Hour",7,LOOKUP(C387,Tables!$I$16:$I$20,Tables!$K$16:$K$20))))))</f>
        <v>4</v>
      </c>
    </row>
    <row r="388" spans="1:7">
      <c r="A388" s="13" t="s">
        <v>250</v>
      </c>
      <c r="B388" s="14" t="str">
        <f>D376</f>
        <v>Mental Resistance</v>
      </c>
      <c r="C388" s="14" t="s">
        <v>295</v>
      </c>
      <c r="D388" s="15">
        <f>LOOKUP(B388,Tables!$N$2:$N$9,Tables!$O$2:$O$9)</f>
        <v>1</v>
      </c>
      <c r="F388" s="4" t="s">
        <v>287</v>
      </c>
    </row>
    <row r="389" spans="1:7">
      <c r="A389" s="16" t="s">
        <v>202</v>
      </c>
      <c r="B389" s="17" t="s">
        <v>407</v>
      </c>
      <c r="C389" s="17" t="s">
        <v>295</v>
      </c>
      <c r="D389" s="18">
        <f>LOOKUP(B389,Tables!$P$2:$P$5,Tables!$Q$2:$Q$5)</f>
        <v>-4</v>
      </c>
      <c r="F389" s="6" t="s">
        <v>407</v>
      </c>
    </row>
    <row r="390" spans="1:7" ht="13" thickBot="1">
      <c r="A390" s="20" t="s">
        <v>251</v>
      </c>
      <c r="B390" s="21">
        <v>4</v>
      </c>
      <c r="C390" s="21" t="str">
        <f>IF(SUM(B380:B382)&gt;0,"+"&amp;SUM(B380:B382),0)</f>
        <v>+2</v>
      </c>
      <c r="D390" s="22">
        <f>B390</f>
        <v>4</v>
      </c>
      <c r="F390" s="6" t="s">
        <v>338</v>
      </c>
    </row>
    <row r="391" spans="1:7">
      <c r="A391" s="1" t="s">
        <v>222</v>
      </c>
      <c r="B391" s="23"/>
      <c r="C391" s="23"/>
      <c r="D391" s="23">
        <f>IF(SUM(D379:D390)&lt;1,1,(SUM(D379:D390)))</f>
        <v>7</v>
      </c>
      <c r="F391" s="6" t="s">
        <v>166</v>
      </c>
    </row>
    <row r="392" spans="1:7">
      <c r="B392" s="7"/>
      <c r="C392" s="7"/>
      <c r="D392" s="7"/>
      <c r="E392" s="7"/>
      <c r="F392" s="5" t="s">
        <v>336</v>
      </c>
    </row>
    <row r="393" spans="1:7">
      <c r="A393" s="2" t="s">
        <v>221</v>
      </c>
      <c r="B393" s="24" t="str">
        <f>B390+C390&amp;"d6"</f>
        <v>6d6</v>
      </c>
      <c r="C393" s="25" t="s">
        <v>223</v>
      </c>
      <c r="D393" s="7"/>
      <c r="E393" s="7"/>
    </row>
    <row r="394" spans="1:7">
      <c r="A394" s="2" t="s">
        <v>332</v>
      </c>
      <c r="B394" s="24">
        <f t="shared" ref="B394:B395" si="15">IF(G394=0,1,G394)</f>
        <v>7</v>
      </c>
      <c r="C394" s="25" t="s">
        <v>204</v>
      </c>
      <c r="D394" s="7"/>
      <c r="E394" s="7"/>
      <c r="F394" s="57" t="s">
        <v>187</v>
      </c>
      <c r="G394" s="58">
        <f>IF(Calculator!$F$3&gt;0,LOOKUP(Calculator!$F$3,Tables!$R$2:R$21,Tables!$U$2:$U$21)+D391,LOOKUP(Calculator!$F$2,Tables!$R$2:$R$21,Tables!$U$2:$U$21)+D391)</f>
        <v>7</v>
      </c>
    </row>
    <row r="395" spans="1:7">
      <c r="A395" s="2" t="s">
        <v>188</v>
      </c>
      <c r="B395" s="24">
        <f t="shared" si="15"/>
        <v>7</v>
      </c>
      <c r="C395" s="25" t="s">
        <v>365</v>
      </c>
      <c r="D395" s="7"/>
      <c r="E395" s="7"/>
      <c r="F395" s="57" t="s">
        <v>189</v>
      </c>
      <c r="G395" s="58">
        <f>IF(Calculator!$F$3&gt;0,LOOKUP(Calculator!$F$3,Tables!$R$2:R$21,Tables!$S$2:$S$21)+D391,LOOKUP(Calculator!$F$2,Tables!$R$2:$R$21,Tables!$S$2:$S$21)+D391)</f>
        <v>7</v>
      </c>
    </row>
    <row r="396" spans="1:7">
      <c r="A396" s="2" t="s">
        <v>261</v>
      </c>
      <c r="B396" s="26">
        <f>ROUND(D391/5,0)</f>
        <v>1</v>
      </c>
      <c r="C396" s="25" t="s">
        <v>190</v>
      </c>
      <c r="D396" s="7"/>
      <c r="E396" s="7"/>
      <c r="G396" s="7"/>
    </row>
    <row r="397" spans="1:7">
      <c r="A397" s="2" t="s">
        <v>191</v>
      </c>
      <c r="B397" s="24">
        <f>IF(G397=0,1,G397)</f>
        <v>1</v>
      </c>
      <c r="C397" s="25" t="s">
        <v>363</v>
      </c>
      <c r="D397" s="7"/>
      <c r="E397" s="7"/>
      <c r="F397" s="57" t="s">
        <v>141</v>
      </c>
      <c r="G397" s="58">
        <f>IF(Calculator!$F$3&gt;0,LOOKUP(Calculator!$F$3,Tables!$R$2:$R$21,Tables!$T$2:$T$21)+B396,LOOKUP(Calculator!$F$2,Tables!$R$2:$R$21,Tables!$T$2:$T$21)+B396)</f>
        <v>1</v>
      </c>
    </row>
    <row r="398" spans="1:7">
      <c r="A398" s="2" t="s">
        <v>210</v>
      </c>
      <c r="B398" s="26" t="str">
        <f>B385</f>
        <v>Full</v>
      </c>
      <c r="C398" s="25" t="s">
        <v>240</v>
      </c>
    </row>
    <row r="399" spans="1:7">
      <c r="B399" s="27"/>
      <c r="C399" s="25"/>
    </row>
    <row r="400" spans="1:7" ht="144" customHeight="1">
      <c r="A400" s="116"/>
      <c r="B400" s="116"/>
      <c r="C400" s="116"/>
      <c r="D400" s="116"/>
      <c r="E400" s="120"/>
    </row>
    <row r="401" spans="1:6">
      <c r="A401" s="1" t="s">
        <v>382</v>
      </c>
      <c r="B401" s="7"/>
      <c r="C401" s="8" t="s">
        <v>356</v>
      </c>
      <c r="D401" s="5" t="s">
        <v>110</v>
      </c>
    </row>
    <row r="402" spans="1:6">
      <c r="B402" s="7"/>
      <c r="C402" s="7"/>
      <c r="D402" s="7"/>
    </row>
    <row r="403" spans="1:6" ht="13" thickBot="1">
      <c r="A403" s="1" t="s">
        <v>358</v>
      </c>
      <c r="B403" s="23" t="s">
        <v>359</v>
      </c>
      <c r="C403" s="23" t="s">
        <v>205</v>
      </c>
      <c r="D403" s="23" t="s">
        <v>316</v>
      </c>
      <c r="F403" s="4" t="s">
        <v>317</v>
      </c>
    </row>
    <row r="404" spans="1:6">
      <c r="A404" s="10" t="s">
        <v>357</v>
      </c>
      <c r="B404" s="11" t="s">
        <v>230</v>
      </c>
      <c r="C404" s="11" t="s">
        <v>295</v>
      </c>
      <c r="D404" s="12">
        <f>IF(B404=0,0,LOOKUP(B404,Tables!A$2:A$4,Tables!B$2:B$4))</f>
        <v>0</v>
      </c>
      <c r="F404" s="5" t="s">
        <v>180</v>
      </c>
    </row>
    <row r="405" spans="1:6">
      <c r="A405" s="13" t="s">
        <v>294</v>
      </c>
      <c r="B405" s="14">
        <v>1</v>
      </c>
      <c r="C405" s="14" t="s">
        <v>212</v>
      </c>
      <c r="D405" s="15">
        <f>IF(B405=0,0,-1)</f>
        <v>-1</v>
      </c>
      <c r="F405" s="5" t="s">
        <v>298</v>
      </c>
    </row>
    <row r="406" spans="1:6">
      <c r="A406" s="16" t="s">
        <v>296</v>
      </c>
      <c r="B406" s="17">
        <v>1</v>
      </c>
      <c r="C406" s="17" t="s">
        <v>295</v>
      </c>
      <c r="D406" s="18">
        <f>IF(B406=0,0,-1)</f>
        <v>-1</v>
      </c>
      <c r="F406" s="5" t="s">
        <v>286</v>
      </c>
    </row>
    <row r="407" spans="1:6">
      <c r="A407" s="13" t="s">
        <v>297</v>
      </c>
      <c r="B407" s="14">
        <v>1</v>
      </c>
      <c r="C407" s="14" t="s">
        <v>295</v>
      </c>
      <c r="D407" s="15">
        <f>IF(B407=0,0,-1)</f>
        <v>-1</v>
      </c>
      <c r="F407" s="5" t="s">
        <v>299</v>
      </c>
    </row>
    <row r="408" spans="1:6">
      <c r="A408" s="16" t="s">
        <v>219</v>
      </c>
      <c r="B408" s="17">
        <v>1</v>
      </c>
      <c r="C408" s="17" t="s">
        <v>295</v>
      </c>
      <c r="D408" s="18">
        <f>IF(B408=0,0,LOOKUP(B408,Tables!$C$2:$C$21,Tables!$D$2:$D$21))</f>
        <v>1</v>
      </c>
      <c r="F408" s="5" t="s">
        <v>300</v>
      </c>
    </row>
    <row r="409" spans="1:6">
      <c r="A409" s="13" t="s">
        <v>266</v>
      </c>
      <c r="B409" s="14">
        <v>0</v>
      </c>
      <c r="C409" s="14" t="str">
        <f>IF(B409=0,"-",IF(B409=1,"Meter Radius","Meters Radius"))</f>
        <v>-</v>
      </c>
      <c r="D409" s="15">
        <f>IF(B409=0,0,IF(B408=0,LOOKUP(B409,Tables!E$2:E$21,Tables!F$2:F$21),"Cannot have both"))</f>
        <v>0</v>
      </c>
      <c r="F409" s="5" t="s">
        <v>177</v>
      </c>
    </row>
    <row r="410" spans="1:6">
      <c r="A410" s="16" t="s">
        <v>269</v>
      </c>
      <c r="B410" s="17" t="s">
        <v>381</v>
      </c>
      <c r="C410" s="17" t="s">
        <v>295</v>
      </c>
      <c r="D410" s="18">
        <f>IF(B410="Full",0,IF(B410="Partial",2,IF(B410="None",5,"ERROR!")))</f>
        <v>0</v>
      </c>
      <c r="F410" s="5" t="s">
        <v>149</v>
      </c>
    </row>
    <row r="411" spans="1:6">
      <c r="A411" s="13" t="s">
        <v>267</v>
      </c>
      <c r="B411" s="14">
        <v>8000000</v>
      </c>
      <c r="C411" s="14" t="str">
        <f>IF(B411=0,"-",IF(B411="Touch","-",IF(B411=1,"Meter","Meters")))</f>
        <v>Meters</v>
      </c>
      <c r="D411" s="15">
        <f>IF(B411="Touch",1,IF(B411="Self",1,LOOKUP(B411,Tables!$G$2:$G$21,Tables!$H$2:$H$21)))</f>
        <v>20</v>
      </c>
      <c r="F411" s="5" t="s">
        <v>321</v>
      </c>
    </row>
    <row r="412" spans="1:6">
      <c r="A412" s="16" t="s">
        <v>268</v>
      </c>
      <c r="B412" s="17">
        <v>1</v>
      </c>
      <c r="C412" s="17" t="s">
        <v>242</v>
      </c>
      <c r="D412" s="19">
        <f>IF(B412="Instantaneous",1,IF(B412="Permanent",14,IF(C412="Round",LOOKUP(B412,Tables!$J$2:$J$10,Tables!$K$2:$K$10),IF(C412="Minute",LOOKUP(B412,Tables!$J$11:$J$15,Tables!K$11:K$15),IF(C412="Hour",7,LOOKUP(C412,Tables!$I$16:$I$20,Tables!$K$16:$K$20))))))</f>
        <v>7</v>
      </c>
    </row>
    <row r="413" spans="1:6">
      <c r="A413" s="13" t="s">
        <v>250</v>
      </c>
      <c r="B413" s="14" t="str">
        <f>D401</f>
        <v>Mental Resistance</v>
      </c>
      <c r="C413" s="14" t="s">
        <v>295</v>
      </c>
      <c r="D413" s="15">
        <f>LOOKUP(B413,Tables!$N$2:$N$9,Tables!$O$2:$O$9)</f>
        <v>1</v>
      </c>
      <c r="F413" s="4" t="s">
        <v>287</v>
      </c>
    </row>
    <row r="414" spans="1:6">
      <c r="A414" s="16" t="s">
        <v>202</v>
      </c>
      <c r="B414" s="17" t="s">
        <v>407</v>
      </c>
      <c r="C414" s="17" t="s">
        <v>295</v>
      </c>
      <c r="D414" s="18">
        <f>LOOKUP(B414,Tables!$P$2:$P$5,Tables!$Q$2:$Q$5)</f>
        <v>-4</v>
      </c>
      <c r="F414" s="6" t="s">
        <v>407</v>
      </c>
    </row>
    <row r="415" spans="1:6" ht="13" thickBot="1">
      <c r="A415" s="20" t="s">
        <v>251</v>
      </c>
      <c r="B415" s="21">
        <v>3</v>
      </c>
      <c r="C415" s="21" t="str">
        <f>IF(SUM(B405:B407)&gt;0,"+"&amp;SUM(B405:B407),0)</f>
        <v>+3</v>
      </c>
      <c r="D415" s="22">
        <f>B415</f>
        <v>3</v>
      </c>
      <c r="F415" s="6" t="s">
        <v>338</v>
      </c>
    </row>
    <row r="416" spans="1:6">
      <c r="A416" s="1" t="s">
        <v>222</v>
      </c>
      <c r="B416" s="23"/>
      <c r="C416" s="23"/>
      <c r="D416" s="23">
        <f>IF(SUM(D404:D415)&lt;1,1,(SUM(D404:D415)))</f>
        <v>25</v>
      </c>
      <c r="F416" s="6" t="s">
        <v>166</v>
      </c>
    </row>
    <row r="417" spans="1:7">
      <c r="B417" s="7"/>
      <c r="C417" s="7"/>
      <c r="D417" s="7"/>
      <c r="E417" s="7"/>
      <c r="F417" s="5" t="s">
        <v>336</v>
      </c>
    </row>
    <row r="418" spans="1:7">
      <c r="A418" s="2" t="s">
        <v>221</v>
      </c>
      <c r="B418" s="24" t="str">
        <f>B415+C415&amp;"d6"</f>
        <v>6d6</v>
      </c>
      <c r="C418" s="25" t="s">
        <v>223</v>
      </c>
      <c r="D418" s="7"/>
      <c r="E418" s="7"/>
    </row>
    <row r="419" spans="1:7">
      <c r="A419" s="2" t="s">
        <v>332</v>
      </c>
      <c r="B419" s="24">
        <f t="shared" ref="B419:B420" si="16">IF(G419=0,1,G419)</f>
        <v>25</v>
      </c>
      <c r="C419" s="25" t="s">
        <v>204</v>
      </c>
      <c r="D419" s="7"/>
      <c r="E419" s="7"/>
      <c r="F419" s="57" t="s">
        <v>187</v>
      </c>
      <c r="G419" s="58">
        <f>IF(Calculator!$F$3&gt;0,LOOKUP(Calculator!$F$3,Tables!$R$2:R$21,Tables!$U$2:$U$21)+D416,LOOKUP(Calculator!$F$2,Tables!$R$2:$R$21,Tables!$U$2:$U$21)+D416)</f>
        <v>25</v>
      </c>
    </row>
    <row r="420" spans="1:7">
      <c r="A420" s="2" t="s">
        <v>188</v>
      </c>
      <c r="B420" s="24">
        <f t="shared" si="16"/>
        <v>25</v>
      </c>
      <c r="C420" s="25" t="s">
        <v>365</v>
      </c>
      <c r="D420" s="7"/>
      <c r="E420" s="7"/>
      <c r="F420" s="57" t="s">
        <v>189</v>
      </c>
      <c r="G420" s="58">
        <f>IF(Calculator!$F$3&gt;0,LOOKUP(Calculator!$F$3,Tables!$R$2:R$21,Tables!$S$2:$S$21)+D416,LOOKUP(Calculator!$F$2,Tables!$R$2:$R$21,Tables!$S$2:$S$21)+D416)</f>
        <v>25</v>
      </c>
    </row>
    <row r="421" spans="1:7">
      <c r="A421" s="2" t="s">
        <v>261</v>
      </c>
      <c r="B421" s="26">
        <f>ROUND(D416/5,0)</f>
        <v>5</v>
      </c>
      <c r="C421" s="25" t="s">
        <v>190</v>
      </c>
      <c r="D421" s="7"/>
      <c r="E421" s="7"/>
      <c r="G421" s="7"/>
    </row>
    <row r="422" spans="1:7">
      <c r="A422" s="2" t="s">
        <v>191</v>
      </c>
      <c r="B422" s="24">
        <f>IF(G422=0,1,G422)</f>
        <v>5</v>
      </c>
      <c r="C422" s="25" t="s">
        <v>363</v>
      </c>
      <c r="D422" s="7"/>
      <c r="E422" s="7"/>
      <c r="F422" s="57" t="s">
        <v>141</v>
      </c>
      <c r="G422" s="58">
        <f>IF(Calculator!$F$3&gt;0,LOOKUP(Calculator!$F$3,Tables!$R$2:$R$21,Tables!$T$2:$T$21)+B421,LOOKUP(Calculator!$F$2,Tables!$R$2:$R$21,Tables!$T$2:$T$21)+B421)</f>
        <v>5</v>
      </c>
    </row>
    <row r="423" spans="1:7">
      <c r="A423" s="2" t="s">
        <v>210</v>
      </c>
      <c r="B423" s="26" t="str">
        <f>B410</f>
        <v>Full</v>
      </c>
      <c r="C423" s="25" t="s">
        <v>240</v>
      </c>
    </row>
    <row r="424" spans="1:7">
      <c r="B424" s="27"/>
      <c r="C424" s="25"/>
    </row>
    <row r="425" spans="1:7" ht="144" customHeight="1">
      <c r="A425" s="116"/>
      <c r="B425" s="116"/>
      <c r="C425" s="116"/>
      <c r="D425" s="116"/>
      <c r="E425" s="120"/>
    </row>
    <row r="426" spans="1:7">
      <c r="A426" s="1" t="s">
        <v>382</v>
      </c>
      <c r="B426" s="7"/>
      <c r="C426" s="8" t="s">
        <v>356</v>
      </c>
      <c r="D426" s="5" t="s">
        <v>110</v>
      </c>
    </row>
    <row r="427" spans="1:7">
      <c r="B427" s="7"/>
      <c r="C427" s="7"/>
      <c r="D427" s="7"/>
    </row>
    <row r="428" spans="1:7" ht="13" thickBot="1">
      <c r="A428" s="1" t="s">
        <v>358</v>
      </c>
      <c r="B428" s="23" t="s">
        <v>359</v>
      </c>
      <c r="C428" s="23" t="s">
        <v>205</v>
      </c>
      <c r="D428" s="23" t="s">
        <v>316</v>
      </c>
      <c r="F428" s="4" t="s">
        <v>317</v>
      </c>
    </row>
    <row r="429" spans="1:7">
      <c r="A429" s="10" t="s">
        <v>357</v>
      </c>
      <c r="B429" s="11" t="s">
        <v>230</v>
      </c>
      <c r="C429" s="11" t="s">
        <v>295</v>
      </c>
      <c r="D429" s="12">
        <f>IF(B429=0,0,LOOKUP(B429,Tables!A$2:A$4,Tables!B$2:B$4))</f>
        <v>0</v>
      </c>
      <c r="F429" s="5" t="s">
        <v>180</v>
      </c>
    </row>
    <row r="430" spans="1:7">
      <c r="A430" s="13" t="s">
        <v>294</v>
      </c>
      <c r="B430" s="14">
        <v>1</v>
      </c>
      <c r="C430" s="14" t="s">
        <v>212</v>
      </c>
      <c r="D430" s="15">
        <f>IF(B430=0,0,-1)</f>
        <v>-1</v>
      </c>
      <c r="F430" s="5" t="s">
        <v>298</v>
      </c>
    </row>
    <row r="431" spans="1:7">
      <c r="A431" s="16" t="s">
        <v>296</v>
      </c>
      <c r="B431" s="17">
        <v>1</v>
      </c>
      <c r="C431" s="17" t="s">
        <v>295</v>
      </c>
      <c r="D431" s="18">
        <f>IF(B431=0,0,-1)</f>
        <v>-1</v>
      </c>
      <c r="F431" s="5" t="s">
        <v>286</v>
      </c>
    </row>
    <row r="432" spans="1:7">
      <c r="A432" s="13" t="s">
        <v>297</v>
      </c>
      <c r="B432" s="14">
        <v>1</v>
      </c>
      <c r="C432" s="14" t="s">
        <v>295</v>
      </c>
      <c r="D432" s="15">
        <f>IF(B432=0,0,-1)</f>
        <v>-1</v>
      </c>
      <c r="F432" s="5" t="s">
        <v>299</v>
      </c>
    </row>
    <row r="433" spans="1:7">
      <c r="A433" s="16" t="s">
        <v>219</v>
      </c>
      <c r="B433" s="17">
        <v>0</v>
      </c>
      <c r="C433" s="17" t="s">
        <v>295</v>
      </c>
      <c r="D433" s="18">
        <f>IF(B433=0,0,LOOKUP(B433,Tables!$C$2:$C$21,Tables!$D$2:$D$21))</f>
        <v>0</v>
      </c>
      <c r="F433" s="5" t="s">
        <v>300</v>
      </c>
    </row>
    <row r="434" spans="1:7">
      <c r="A434" s="13" t="s">
        <v>266</v>
      </c>
      <c r="B434" s="14">
        <v>5</v>
      </c>
      <c r="C434" s="14" t="str">
        <f>IF(B434=0,"-",IF(B434=1,"Meter Radius","Meters Radius"))</f>
        <v>Meters Radius</v>
      </c>
      <c r="D434" s="15">
        <f>IF(B434=0,0,IF(B433=0,LOOKUP(B434,Tables!E$2:E$21,Tables!F$2:F$21),"Cannot have both"))</f>
        <v>3</v>
      </c>
      <c r="F434" s="5" t="s">
        <v>177</v>
      </c>
    </row>
    <row r="435" spans="1:7">
      <c r="A435" s="16" t="s">
        <v>269</v>
      </c>
      <c r="B435" s="17" t="s">
        <v>381</v>
      </c>
      <c r="C435" s="17" t="s">
        <v>295</v>
      </c>
      <c r="D435" s="18">
        <f>IF(B435="Full",0,IF(B435="Partial",2,IF(B435="None",5,"ERROR!")))</f>
        <v>0</v>
      </c>
      <c r="F435" s="5" t="s">
        <v>149</v>
      </c>
    </row>
    <row r="436" spans="1:7">
      <c r="A436" s="13" t="s">
        <v>267</v>
      </c>
      <c r="B436" s="14" t="s">
        <v>246</v>
      </c>
      <c r="C436" s="14" t="s">
        <v>295</v>
      </c>
      <c r="D436" s="15">
        <f>IF(B436="Touch",1,IF(B436="Self",1,LOOKUP(B436,Tables!$G$2:$G$21,Tables!$H$2:$H$21)))</f>
        <v>1</v>
      </c>
      <c r="F436" s="5" t="s">
        <v>321</v>
      </c>
    </row>
    <row r="437" spans="1:7">
      <c r="A437" s="16" t="s">
        <v>268</v>
      </c>
      <c r="B437" s="17">
        <v>10</v>
      </c>
      <c r="C437" s="17" t="s">
        <v>322</v>
      </c>
      <c r="D437" s="19">
        <f>IF(B437="Instantaneous",1,IF(B437="Permanent",14,IF(C437="Round",LOOKUP(B437,Tables!$J$2:$J$10,Tables!$K$2:$K$10),IF(C437="Minute",LOOKUP(B437,Tables!$J$11:$J$15,Tables!K$11:K$15),IF(C437="Hour",7,LOOKUP(C437,Tables!$I$16:$I$20,Tables!$K$16:$K$20))))))</f>
        <v>3</v>
      </c>
    </row>
    <row r="438" spans="1:7">
      <c r="A438" s="13" t="s">
        <v>250</v>
      </c>
      <c r="B438" s="14" t="str">
        <f>D426</f>
        <v>Mental Resistance</v>
      </c>
      <c r="C438" s="14" t="s">
        <v>295</v>
      </c>
      <c r="D438" s="15">
        <f>LOOKUP(B438,Tables!$N$2:$N$9,Tables!$O$2:$O$9)</f>
        <v>1</v>
      </c>
      <c r="F438" s="4" t="s">
        <v>287</v>
      </c>
    </row>
    <row r="439" spans="1:7">
      <c r="A439" s="16" t="s">
        <v>202</v>
      </c>
      <c r="B439" s="17" t="s">
        <v>338</v>
      </c>
      <c r="C439" s="17" t="s">
        <v>295</v>
      </c>
      <c r="D439" s="18">
        <f>LOOKUP(B439,Tables!$P$2:$P$5,Tables!$Q$2:$Q$5)</f>
        <v>2</v>
      </c>
      <c r="F439" s="6" t="s">
        <v>407</v>
      </c>
    </row>
    <row r="440" spans="1:7" ht="13" thickBot="1">
      <c r="A440" s="20" t="s">
        <v>251</v>
      </c>
      <c r="B440" s="21">
        <v>3</v>
      </c>
      <c r="C440" s="21" t="str">
        <f>IF(SUM(B430:B432)&gt;0,"+"&amp;SUM(B430:B432),0)</f>
        <v>+3</v>
      </c>
      <c r="D440" s="22">
        <f>B440</f>
        <v>3</v>
      </c>
      <c r="F440" s="6" t="s">
        <v>338</v>
      </c>
    </row>
    <row r="441" spans="1:7">
      <c r="A441" s="1" t="s">
        <v>222</v>
      </c>
      <c r="B441" s="23"/>
      <c r="C441" s="23"/>
      <c r="D441" s="23">
        <f>IF(SUM(D429:D440)&lt;1,1,(SUM(D429:D440)))</f>
        <v>10</v>
      </c>
      <c r="F441" s="6" t="s">
        <v>166</v>
      </c>
    </row>
    <row r="442" spans="1:7">
      <c r="B442" s="7"/>
      <c r="C442" s="7"/>
      <c r="D442" s="7"/>
      <c r="E442" s="7"/>
      <c r="F442" s="5" t="s">
        <v>336</v>
      </c>
    </row>
    <row r="443" spans="1:7">
      <c r="A443" s="2" t="s">
        <v>221</v>
      </c>
      <c r="B443" s="24" t="str">
        <f>B440+C440&amp;"d6"</f>
        <v>6d6</v>
      </c>
      <c r="C443" s="25" t="s">
        <v>223</v>
      </c>
      <c r="D443" s="7"/>
      <c r="E443" s="7"/>
    </row>
    <row r="444" spans="1:7">
      <c r="A444" s="2" t="s">
        <v>332</v>
      </c>
      <c r="B444" s="24">
        <f t="shared" ref="B444:B445" si="17">IF(G444=0,1,G444)</f>
        <v>10</v>
      </c>
      <c r="C444" s="25" t="s">
        <v>204</v>
      </c>
      <c r="D444" s="7"/>
      <c r="E444" s="7"/>
      <c r="F444" s="57" t="s">
        <v>187</v>
      </c>
      <c r="G444" s="58">
        <f>IF(Calculator!$F$3&gt;0,LOOKUP(Calculator!$F$3,Tables!$R$2:R$21,Tables!$U$2:$U$21)+D441,LOOKUP(Calculator!$F$2,Tables!$R$2:$R$21,Tables!$U$2:$U$21)+D441)</f>
        <v>10</v>
      </c>
    </row>
    <row r="445" spans="1:7">
      <c r="A445" s="2" t="s">
        <v>188</v>
      </c>
      <c r="B445" s="24">
        <f t="shared" si="17"/>
        <v>10</v>
      </c>
      <c r="C445" s="25" t="s">
        <v>365</v>
      </c>
      <c r="D445" s="7"/>
      <c r="E445" s="7"/>
      <c r="F445" s="57" t="s">
        <v>189</v>
      </c>
      <c r="G445" s="58">
        <f>IF(Calculator!$F$3&gt;0,LOOKUP(Calculator!$F$3,Tables!$R$2:R$21,Tables!$S$2:$S$21)+D441,LOOKUP(Calculator!$F$2,Tables!$R$2:$R$21,Tables!$S$2:$S$21)+D441)</f>
        <v>10</v>
      </c>
    </row>
    <row r="446" spans="1:7">
      <c r="A446" s="2" t="s">
        <v>261</v>
      </c>
      <c r="B446" s="26">
        <f>ROUND(D441/5,0)</f>
        <v>2</v>
      </c>
      <c r="C446" s="25" t="s">
        <v>190</v>
      </c>
      <c r="D446" s="7"/>
      <c r="E446" s="7"/>
      <c r="G446" s="7"/>
    </row>
    <row r="447" spans="1:7">
      <c r="A447" s="2" t="s">
        <v>191</v>
      </c>
      <c r="B447" s="24">
        <f>IF(G447=0,1,G447)</f>
        <v>2</v>
      </c>
      <c r="C447" s="25" t="s">
        <v>363</v>
      </c>
      <c r="D447" s="7"/>
      <c r="E447" s="7"/>
      <c r="F447" s="57" t="s">
        <v>141</v>
      </c>
      <c r="G447" s="58">
        <f>IF(Calculator!$F$3&gt;0,LOOKUP(Calculator!$F$3,Tables!$R$2:$R$21,Tables!$T$2:$T$21)+B446,LOOKUP(Calculator!$F$2,Tables!$R$2:$R$21,Tables!$T$2:$T$21)+B446)</f>
        <v>2</v>
      </c>
    </row>
    <row r="448" spans="1:7">
      <c r="A448" s="2" t="s">
        <v>210</v>
      </c>
      <c r="B448" s="26" t="str">
        <f>B435</f>
        <v>Full</v>
      </c>
      <c r="C448" s="25" t="s">
        <v>240</v>
      </c>
    </row>
    <row r="449" spans="1:6">
      <c r="B449" s="27"/>
      <c r="C449" s="25"/>
    </row>
    <row r="450" spans="1:6" ht="144" customHeight="1">
      <c r="A450" s="119"/>
      <c r="B450" s="116"/>
      <c r="C450" s="116"/>
      <c r="D450" s="116"/>
      <c r="E450" s="120"/>
    </row>
    <row r="451" spans="1:6">
      <c r="A451" s="1" t="s">
        <v>382</v>
      </c>
      <c r="B451" s="7"/>
      <c r="C451" s="8" t="s">
        <v>356</v>
      </c>
      <c r="D451" s="5" t="s">
        <v>110</v>
      </c>
    </row>
    <row r="452" spans="1:6">
      <c r="B452" s="7"/>
      <c r="C452" s="7"/>
      <c r="D452" s="7"/>
    </row>
    <row r="453" spans="1:6" ht="13" thickBot="1">
      <c r="A453" s="1" t="s">
        <v>358</v>
      </c>
      <c r="B453" s="23" t="s">
        <v>359</v>
      </c>
      <c r="C453" s="23" t="s">
        <v>205</v>
      </c>
      <c r="D453" s="23" t="s">
        <v>316</v>
      </c>
      <c r="F453" s="4" t="s">
        <v>317</v>
      </c>
    </row>
    <row r="454" spans="1:6">
      <c r="A454" s="10" t="s">
        <v>357</v>
      </c>
      <c r="B454" s="11" t="s">
        <v>230</v>
      </c>
      <c r="C454" s="11" t="s">
        <v>295</v>
      </c>
      <c r="D454" s="12">
        <f>IF(B454=0,0,LOOKUP(B454,Tables!A$2:A$4,Tables!B$2:B$4))</f>
        <v>0</v>
      </c>
      <c r="F454" s="5" t="s">
        <v>180</v>
      </c>
    </row>
    <row r="455" spans="1:6">
      <c r="A455" s="13" t="s">
        <v>294</v>
      </c>
      <c r="B455" s="14">
        <v>1</v>
      </c>
      <c r="C455" s="14" t="s">
        <v>212</v>
      </c>
      <c r="D455" s="15">
        <f>IF(B455=0,0,-1)</f>
        <v>-1</v>
      </c>
      <c r="F455" s="5" t="s">
        <v>298</v>
      </c>
    </row>
    <row r="456" spans="1:6">
      <c r="A456" s="16" t="s">
        <v>296</v>
      </c>
      <c r="B456" s="17">
        <v>1</v>
      </c>
      <c r="C456" s="17" t="s">
        <v>295</v>
      </c>
      <c r="D456" s="18">
        <f>IF(B456=0,0,-1)</f>
        <v>-1</v>
      </c>
      <c r="F456" s="5" t="s">
        <v>286</v>
      </c>
    </row>
    <row r="457" spans="1:6">
      <c r="A457" s="13" t="s">
        <v>297</v>
      </c>
      <c r="B457" s="14">
        <v>1</v>
      </c>
      <c r="C457" s="14" t="s">
        <v>295</v>
      </c>
      <c r="D457" s="15">
        <f>IF(B457=0,0,-1)</f>
        <v>-1</v>
      </c>
      <c r="F457" s="5" t="s">
        <v>299</v>
      </c>
    </row>
    <row r="458" spans="1:6">
      <c r="A458" s="16" t="s">
        <v>219</v>
      </c>
      <c r="B458" s="17">
        <v>1</v>
      </c>
      <c r="C458" s="17" t="s">
        <v>295</v>
      </c>
      <c r="D458" s="18">
        <f>IF(B458=0,0,LOOKUP(B458,Tables!$C$2:$C$21,Tables!$D$2:$D$21))</f>
        <v>1</v>
      </c>
      <c r="F458" s="5" t="s">
        <v>300</v>
      </c>
    </row>
    <row r="459" spans="1:6">
      <c r="A459" s="13" t="s">
        <v>266</v>
      </c>
      <c r="B459" s="14">
        <v>0</v>
      </c>
      <c r="C459" s="14" t="str">
        <f>IF(B459=0,"-",IF(B459=1,"Meter Radius","Meters Radius"))</f>
        <v>-</v>
      </c>
      <c r="D459" s="15">
        <f>IF(B459=0,0,IF(B458=0,LOOKUP(B459,Tables!E$2:E$21,Tables!F$2:F$21),"Cannot have both"))</f>
        <v>0</v>
      </c>
      <c r="F459" s="5" t="s">
        <v>177</v>
      </c>
    </row>
    <row r="460" spans="1:6">
      <c r="A460" s="16" t="s">
        <v>269</v>
      </c>
      <c r="B460" s="17" t="s">
        <v>407</v>
      </c>
      <c r="C460" s="17" t="s">
        <v>295</v>
      </c>
      <c r="D460" s="18">
        <f>IF(B460="Full",0,IF(B460="Partial",2,IF(B460="None",5,"ERROR!")))</f>
        <v>5</v>
      </c>
      <c r="F460" s="5" t="s">
        <v>149</v>
      </c>
    </row>
    <row r="461" spans="1:6">
      <c r="A461" s="13" t="s">
        <v>267</v>
      </c>
      <c r="B461" s="14" t="s">
        <v>233</v>
      </c>
      <c r="C461" s="14" t="s">
        <v>295</v>
      </c>
      <c r="D461" s="15">
        <f>IF(B461="Touch",1,IF(B461="Self",1,LOOKUP(B461,Tables!$G$2:$G$21,Tables!$H$2:$H$21)))</f>
        <v>1</v>
      </c>
      <c r="F461" s="5" t="s">
        <v>321</v>
      </c>
    </row>
    <row r="462" spans="1:6">
      <c r="A462" s="16" t="s">
        <v>268</v>
      </c>
      <c r="B462" s="17">
        <v>1</v>
      </c>
      <c r="C462" s="17" t="s">
        <v>245</v>
      </c>
      <c r="D462" s="19">
        <f>IF(B462="Instantaneous",1,IF(B462="Permanent",14,IF(C462="Round",LOOKUP(B462,Tables!$J$2:$J$10,Tables!$K$2:$K$10),IF(C462="Minute",LOOKUP(B462,Tables!$J$11:$J$15,Tables!K$11:K$15),IF(C462="Hour",7,LOOKUP(C462,Tables!$I$16:$I$20,Tables!$K$16:$K$20))))))</f>
        <v>7</v>
      </c>
    </row>
    <row r="463" spans="1:6">
      <c r="A463" s="13" t="s">
        <v>250</v>
      </c>
      <c r="B463" s="14" t="str">
        <f>D451</f>
        <v>Mental Resistance</v>
      </c>
      <c r="C463" s="14" t="s">
        <v>295</v>
      </c>
      <c r="D463" s="15">
        <f>LOOKUP(B463,Tables!$N$2:$N$9,Tables!$O$2:$O$9)</f>
        <v>1</v>
      </c>
      <c r="F463" s="4" t="s">
        <v>287</v>
      </c>
    </row>
    <row r="464" spans="1:6">
      <c r="A464" s="16" t="s">
        <v>202</v>
      </c>
      <c r="B464" s="17" t="s">
        <v>407</v>
      </c>
      <c r="C464" s="17" t="s">
        <v>295</v>
      </c>
      <c r="D464" s="18">
        <f>LOOKUP(B464,Tables!$P$2:$P$5,Tables!$Q$2:$Q$5)</f>
        <v>-4</v>
      </c>
      <c r="F464" s="6" t="s">
        <v>407</v>
      </c>
    </row>
    <row r="465" spans="1:7" ht="13" thickBot="1">
      <c r="A465" s="20" t="s">
        <v>251</v>
      </c>
      <c r="B465" s="21">
        <v>3</v>
      </c>
      <c r="C465" s="21" t="str">
        <f>IF(SUM(B455:B457)&gt;0,"+"&amp;SUM(B455:B457),0)</f>
        <v>+3</v>
      </c>
      <c r="D465" s="22">
        <f>B465</f>
        <v>3</v>
      </c>
      <c r="F465" s="6" t="s">
        <v>338</v>
      </c>
    </row>
    <row r="466" spans="1:7">
      <c r="A466" s="1" t="s">
        <v>222</v>
      </c>
      <c r="B466" s="23"/>
      <c r="C466" s="23"/>
      <c r="D466" s="23">
        <f>IF(SUM(D454:D465)&lt;1,1,(SUM(D454:D465)))</f>
        <v>11</v>
      </c>
      <c r="F466" s="6" t="s">
        <v>166</v>
      </c>
    </row>
    <row r="467" spans="1:7">
      <c r="B467" s="7"/>
      <c r="C467" s="7"/>
      <c r="D467" s="7"/>
      <c r="E467" s="7"/>
      <c r="F467" s="5" t="s">
        <v>336</v>
      </c>
    </row>
    <row r="468" spans="1:7">
      <c r="A468" s="2" t="s">
        <v>221</v>
      </c>
      <c r="B468" s="24" t="str">
        <f>B465+C465&amp;"d6"</f>
        <v>6d6</v>
      </c>
      <c r="C468" s="25" t="s">
        <v>223</v>
      </c>
      <c r="D468" s="7"/>
      <c r="E468" s="7"/>
    </row>
    <row r="469" spans="1:7">
      <c r="A469" s="2" t="s">
        <v>332</v>
      </c>
      <c r="B469" s="24">
        <f t="shared" ref="B469:B470" si="18">IF(G469=0,1,G469)</f>
        <v>11</v>
      </c>
      <c r="C469" s="25" t="s">
        <v>204</v>
      </c>
      <c r="D469" s="7"/>
      <c r="E469" s="7"/>
      <c r="F469" s="57" t="s">
        <v>187</v>
      </c>
      <c r="G469" s="58">
        <f>IF(Calculator!$F$3&gt;0,LOOKUP(Calculator!$F$3,Tables!$R$2:R$21,Tables!$U$2:$U$21)+D466,LOOKUP(Calculator!$F$2,Tables!$R$2:$R$21,Tables!$U$2:$U$21)+D466)</f>
        <v>11</v>
      </c>
    </row>
    <row r="470" spans="1:7">
      <c r="A470" s="2" t="s">
        <v>188</v>
      </c>
      <c r="B470" s="24">
        <f t="shared" si="18"/>
        <v>11</v>
      </c>
      <c r="C470" s="25" t="s">
        <v>365</v>
      </c>
      <c r="D470" s="7"/>
      <c r="E470" s="7"/>
      <c r="F470" s="57" t="s">
        <v>189</v>
      </c>
      <c r="G470" s="58">
        <f>IF(Calculator!$F$3&gt;0,LOOKUP(Calculator!$F$3,Tables!$R$2:R$21,Tables!$S$2:$S$21)+D466,LOOKUP(Calculator!$F$2,Tables!$R$2:$R$21,Tables!$S$2:$S$21)+D466)</f>
        <v>11</v>
      </c>
    </row>
    <row r="471" spans="1:7">
      <c r="A471" s="2" t="s">
        <v>261</v>
      </c>
      <c r="B471" s="26">
        <f>ROUND(D466/5,0)</f>
        <v>2</v>
      </c>
      <c r="C471" s="25" t="s">
        <v>190</v>
      </c>
      <c r="D471" s="7"/>
      <c r="E471" s="7"/>
      <c r="G471" s="7"/>
    </row>
    <row r="472" spans="1:7">
      <c r="A472" s="2" t="s">
        <v>191</v>
      </c>
      <c r="B472" s="24">
        <f>IF(G472=0,1,G472)</f>
        <v>2</v>
      </c>
      <c r="C472" s="25" t="s">
        <v>363</v>
      </c>
      <c r="D472" s="7"/>
      <c r="E472" s="7"/>
      <c r="F472" s="57" t="s">
        <v>141</v>
      </c>
      <c r="G472" s="58">
        <f>IF(Calculator!$F$3&gt;0,LOOKUP(Calculator!$F$3,Tables!$R$2:$R$21,Tables!$T$2:$T$21)+B471,LOOKUP(Calculator!$F$2,Tables!$R$2:$R$21,Tables!$T$2:$T$21)+B471)</f>
        <v>2</v>
      </c>
    </row>
    <row r="473" spans="1:7">
      <c r="A473" s="2" t="s">
        <v>210</v>
      </c>
      <c r="B473" s="26" t="str">
        <f>B460</f>
        <v>None</v>
      </c>
      <c r="C473" s="25" t="s">
        <v>240</v>
      </c>
    </row>
    <row r="474" spans="1:7">
      <c r="B474" s="27"/>
      <c r="C474" s="25"/>
    </row>
    <row r="475" spans="1:7" ht="144" customHeight="1">
      <c r="A475" s="119"/>
      <c r="B475" s="116"/>
      <c r="C475" s="116"/>
      <c r="D475" s="116"/>
      <c r="E475" s="120"/>
    </row>
    <row r="476" spans="1:7">
      <c r="A476" s="1" t="s">
        <v>382</v>
      </c>
      <c r="B476" s="7"/>
      <c r="C476" s="8" t="s">
        <v>356</v>
      </c>
      <c r="D476" s="5" t="s">
        <v>110</v>
      </c>
    </row>
    <row r="477" spans="1:7">
      <c r="B477" s="7"/>
      <c r="C477" s="7"/>
      <c r="D477" s="7"/>
    </row>
    <row r="478" spans="1:7" ht="13" thickBot="1">
      <c r="A478" s="1" t="s">
        <v>358</v>
      </c>
      <c r="B478" s="23" t="s">
        <v>359</v>
      </c>
      <c r="C478" s="23" t="s">
        <v>205</v>
      </c>
      <c r="D478" s="23" t="s">
        <v>316</v>
      </c>
      <c r="F478" s="4" t="s">
        <v>317</v>
      </c>
    </row>
    <row r="479" spans="1:7">
      <c r="A479" s="10" t="s">
        <v>357</v>
      </c>
      <c r="B479" s="11" t="s">
        <v>230</v>
      </c>
      <c r="C479" s="11" t="s">
        <v>295</v>
      </c>
      <c r="D479" s="12">
        <f>IF(B479=0,0,LOOKUP(B479,Tables!A$2:A$4,Tables!B$2:B$4))</f>
        <v>0</v>
      </c>
      <c r="F479" s="5" t="s">
        <v>180</v>
      </c>
    </row>
    <row r="480" spans="1:7">
      <c r="A480" s="13" t="s">
        <v>294</v>
      </c>
      <c r="B480" s="14">
        <v>1</v>
      </c>
      <c r="C480" s="14" t="s">
        <v>212</v>
      </c>
      <c r="D480" s="15">
        <f>IF(B480=0,0,-1)</f>
        <v>-1</v>
      </c>
      <c r="F480" s="5" t="s">
        <v>298</v>
      </c>
    </row>
    <row r="481" spans="1:7">
      <c r="A481" s="16" t="s">
        <v>296</v>
      </c>
      <c r="B481" s="17">
        <v>1</v>
      </c>
      <c r="C481" s="17" t="s">
        <v>295</v>
      </c>
      <c r="D481" s="18">
        <f>IF(B481=0,0,-1)</f>
        <v>-1</v>
      </c>
      <c r="F481" s="5" t="s">
        <v>286</v>
      </c>
    </row>
    <row r="482" spans="1:7">
      <c r="A482" s="13" t="s">
        <v>297</v>
      </c>
      <c r="B482" s="14">
        <v>1</v>
      </c>
      <c r="C482" s="14" t="s">
        <v>295</v>
      </c>
      <c r="D482" s="15">
        <f>IF(B482=0,0,-1)</f>
        <v>-1</v>
      </c>
      <c r="F482" s="5" t="s">
        <v>299</v>
      </c>
    </row>
    <row r="483" spans="1:7">
      <c r="A483" s="16" t="s">
        <v>219</v>
      </c>
      <c r="B483" s="17">
        <v>1</v>
      </c>
      <c r="C483" s="17" t="s">
        <v>295</v>
      </c>
      <c r="D483" s="18">
        <f>IF(B483=0,0,LOOKUP(B483,Tables!$C$2:$C$21,Tables!$D$2:$D$21))</f>
        <v>1</v>
      </c>
      <c r="F483" s="5" t="s">
        <v>300</v>
      </c>
    </row>
    <row r="484" spans="1:7">
      <c r="A484" s="13" t="s">
        <v>266</v>
      </c>
      <c r="B484" s="14">
        <v>0</v>
      </c>
      <c r="C484" s="14" t="str">
        <f>IF(B484=0,"-",IF(B484=1,"Meter Radius","Meters Radius"))</f>
        <v>-</v>
      </c>
      <c r="D484" s="15">
        <f>IF(B484=0,0,IF(B483=0,LOOKUP(B484,Tables!E$2:E$21,Tables!F$2:F$21),"Cannot have both"))</f>
        <v>0</v>
      </c>
      <c r="F484" s="5" t="s">
        <v>177</v>
      </c>
    </row>
    <row r="485" spans="1:7">
      <c r="A485" s="16" t="s">
        <v>269</v>
      </c>
      <c r="B485" s="17" t="s">
        <v>381</v>
      </c>
      <c r="C485" s="17" t="s">
        <v>295</v>
      </c>
      <c r="D485" s="18">
        <f>IF(B485="Full",0,IF(B485="Partial",2,IF(B485="None",5,"ERROR!")))</f>
        <v>0</v>
      </c>
      <c r="F485" s="5" t="s">
        <v>149</v>
      </c>
    </row>
    <row r="486" spans="1:7">
      <c r="A486" s="13" t="s">
        <v>267</v>
      </c>
      <c r="B486" s="14" t="s">
        <v>246</v>
      </c>
      <c r="C486" s="14" t="s">
        <v>295</v>
      </c>
      <c r="D486" s="15">
        <f>IF(B486="Touch",1,IF(B486="Self",1,LOOKUP(B486,Tables!$G$2:$G$21,Tables!$H$2:$H$21)))</f>
        <v>1</v>
      </c>
      <c r="F486" s="5" t="s">
        <v>321</v>
      </c>
    </row>
    <row r="487" spans="1:7">
      <c r="A487" s="16" t="s">
        <v>268</v>
      </c>
      <c r="B487" s="17">
        <v>1</v>
      </c>
      <c r="C487" s="17" t="s">
        <v>242</v>
      </c>
      <c r="D487" s="19">
        <f>IF(B487="Instantaneous",1,IF(B487="Permanent",14,IF(C487="Round",LOOKUP(B487,Tables!$J$2:$J$10,Tables!$K$2:$K$10),IF(C487="Minute",LOOKUP(B487,Tables!$J$11:$J$15,Tables!K$11:K$15),IF(C487="Hour",7,LOOKUP(C487,Tables!$I$16:$I$20,Tables!$K$16:$K$20))))))</f>
        <v>7</v>
      </c>
    </row>
    <row r="488" spans="1:7">
      <c r="A488" s="13" t="s">
        <v>250</v>
      </c>
      <c r="B488" s="14" t="str">
        <f>D476</f>
        <v>Mental Resistance</v>
      </c>
      <c r="C488" s="14" t="s">
        <v>295</v>
      </c>
      <c r="D488" s="15">
        <f>LOOKUP(B488,Tables!$N$2:$N$9,Tables!$O$2:$O$9)</f>
        <v>1</v>
      </c>
      <c r="F488" s="4" t="s">
        <v>287</v>
      </c>
    </row>
    <row r="489" spans="1:7">
      <c r="A489" s="16" t="s">
        <v>202</v>
      </c>
      <c r="B489" s="17" t="s">
        <v>407</v>
      </c>
      <c r="C489" s="17" t="s">
        <v>295</v>
      </c>
      <c r="D489" s="18">
        <f>LOOKUP(B489,Tables!$P$2:$P$5,Tables!$Q$2:$Q$5)</f>
        <v>-4</v>
      </c>
      <c r="F489" s="6" t="s">
        <v>407</v>
      </c>
    </row>
    <row r="490" spans="1:7" ht="13" thickBot="1">
      <c r="A490" s="20" t="s">
        <v>251</v>
      </c>
      <c r="B490" s="21">
        <v>3</v>
      </c>
      <c r="C490" s="21" t="str">
        <f>IF(SUM(B480:B482)&gt;0,"+"&amp;SUM(B480:B482),0)</f>
        <v>+3</v>
      </c>
      <c r="D490" s="22">
        <f>B490</f>
        <v>3</v>
      </c>
      <c r="F490" s="6" t="s">
        <v>338</v>
      </c>
    </row>
    <row r="491" spans="1:7">
      <c r="A491" s="1" t="s">
        <v>222</v>
      </c>
      <c r="B491" s="23"/>
      <c r="C491" s="23"/>
      <c r="D491" s="23">
        <f>IF(SUM(D479:D490)&lt;1,1,(SUM(D479:D490)))</f>
        <v>6</v>
      </c>
      <c r="F491" s="6" t="s">
        <v>166</v>
      </c>
    </row>
    <row r="492" spans="1:7">
      <c r="B492" s="7"/>
      <c r="C492" s="7"/>
      <c r="D492" s="7"/>
      <c r="E492" s="7"/>
      <c r="F492" s="5" t="s">
        <v>336</v>
      </c>
    </row>
    <row r="493" spans="1:7">
      <c r="A493" s="2" t="s">
        <v>221</v>
      </c>
      <c r="B493" s="24" t="str">
        <f>B490+C490&amp;"d6"</f>
        <v>6d6</v>
      </c>
      <c r="C493" s="25" t="s">
        <v>223</v>
      </c>
      <c r="D493" s="7"/>
      <c r="E493" s="7"/>
    </row>
    <row r="494" spans="1:7">
      <c r="A494" s="2" t="s">
        <v>332</v>
      </c>
      <c r="B494" s="24">
        <f t="shared" ref="B494:B495" si="19">IF(G494=0,1,G494)</f>
        <v>6</v>
      </c>
      <c r="C494" s="25" t="s">
        <v>204</v>
      </c>
      <c r="D494" s="7"/>
      <c r="E494" s="7"/>
      <c r="F494" s="57" t="s">
        <v>187</v>
      </c>
      <c r="G494" s="58">
        <f>IF(Calculator!$F$3&gt;0,LOOKUP(Calculator!$F$3,Tables!$R$2:R$21,Tables!$U$2:$U$21)+D491,LOOKUP(Calculator!$F$2,Tables!$R$2:$R$21,Tables!$U$2:$U$21)+D491)</f>
        <v>6</v>
      </c>
    </row>
    <row r="495" spans="1:7">
      <c r="A495" s="2" t="s">
        <v>188</v>
      </c>
      <c r="B495" s="24">
        <f t="shared" si="19"/>
        <v>6</v>
      </c>
      <c r="C495" s="25" t="s">
        <v>365</v>
      </c>
      <c r="D495" s="7"/>
      <c r="E495" s="7"/>
      <c r="F495" s="57" t="s">
        <v>189</v>
      </c>
      <c r="G495" s="58">
        <f>IF(Calculator!$F$3&gt;0,LOOKUP(Calculator!$F$3,Tables!$R$2:R$21,Tables!$S$2:$S$21)+D491,LOOKUP(Calculator!$F$2,Tables!$R$2:$R$21,Tables!$S$2:$S$21)+D491)</f>
        <v>6</v>
      </c>
    </row>
    <row r="496" spans="1:7">
      <c r="A496" s="2" t="s">
        <v>261</v>
      </c>
      <c r="B496" s="26">
        <f>ROUND(D491/5,0)</f>
        <v>1</v>
      </c>
      <c r="C496" s="25" t="s">
        <v>190</v>
      </c>
      <c r="D496" s="7"/>
      <c r="E496" s="7"/>
      <c r="G496" s="7"/>
    </row>
    <row r="497" spans="1:7">
      <c r="A497" s="2" t="s">
        <v>191</v>
      </c>
      <c r="B497" s="24">
        <f>IF(G497=0,1,G497)</f>
        <v>1</v>
      </c>
      <c r="C497" s="25" t="s">
        <v>363</v>
      </c>
      <c r="D497" s="7"/>
      <c r="E497" s="7"/>
      <c r="F497" s="57" t="s">
        <v>141</v>
      </c>
      <c r="G497" s="58">
        <f>IF(Calculator!$F$3&gt;0,LOOKUP(Calculator!$F$3,Tables!$R$2:$R$21,Tables!$T$2:$T$21)+B496,LOOKUP(Calculator!$F$2,Tables!$R$2:$R$21,Tables!$T$2:$T$21)+B496)</f>
        <v>1</v>
      </c>
    </row>
    <row r="498" spans="1:7">
      <c r="A498" s="2" t="s">
        <v>210</v>
      </c>
      <c r="B498" s="26" t="str">
        <f>B485</f>
        <v>Full</v>
      </c>
      <c r="C498" s="25" t="s">
        <v>240</v>
      </c>
    </row>
    <row r="499" spans="1:7">
      <c r="B499" s="27"/>
      <c r="C499" s="25"/>
    </row>
    <row r="500" spans="1:7" ht="144" customHeight="1">
      <c r="A500" s="119"/>
      <c r="B500" s="116"/>
      <c r="C500" s="116"/>
      <c r="D500" s="116"/>
      <c r="E500" s="120"/>
    </row>
    <row r="501" spans="1:7" ht="12" customHeight="1">
      <c r="A501" s="1" t="s">
        <v>382</v>
      </c>
      <c r="B501" s="7"/>
      <c r="C501" s="8" t="s">
        <v>356</v>
      </c>
      <c r="D501" s="5" t="s">
        <v>110</v>
      </c>
    </row>
    <row r="502" spans="1:7">
      <c r="B502" s="7"/>
      <c r="C502" s="7"/>
      <c r="D502" s="7"/>
    </row>
    <row r="503" spans="1:7" ht="13" thickBot="1">
      <c r="A503" s="1" t="s">
        <v>358</v>
      </c>
      <c r="B503" s="23" t="s">
        <v>359</v>
      </c>
      <c r="C503" s="23" t="s">
        <v>205</v>
      </c>
      <c r="D503" s="23" t="s">
        <v>316</v>
      </c>
      <c r="F503" s="4" t="s">
        <v>317</v>
      </c>
    </row>
    <row r="504" spans="1:7">
      <c r="A504" s="10" t="s">
        <v>357</v>
      </c>
      <c r="B504" s="11" t="s">
        <v>230</v>
      </c>
      <c r="C504" s="11" t="s">
        <v>295</v>
      </c>
      <c r="D504" s="12">
        <f>IF(B504=0,0,LOOKUP(B504,Tables!A$2:A$4,Tables!B$2:B$4))</f>
        <v>0</v>
      </c>
      <c r="F504" s="5" t="s">
        <v>180</v>
      </c>
    </row>
    <row r="505" spans="1:7">
      <c r="A505" s="13" t="s">
        <v>294</v>
      </c>
      <c r="B505" s="14">
        <v>1</v>
      </c>
      <c r="C505" s="14" t="s">
        <v>212</v>
      </c>
      <c r="D505" s="15">
        <f>IF(B505=0,0,-1)</f>
        <v>-1</v>
      </c>
      <c r="F505" s="5" t="s">
        <v>298</v>
      </c>
    </row>
    <row r="506" spans="1:7">
      <c r="A506" s="16" t="s">
        <v>296</v>
      </c>
      <c r="B506" s="17">
        <v>1</v>
      </c>
      <c r="C506" s="17" t="s">
        <v>295</v>
      </c>
      <c r="D506" s="18">
        <f>IF(B506=0,0,-1)</f>
        <v>-1</v>
      </c>
      <c r="F506" s="5" t="s">
        <v>286</v>
      </c>
    </row>
    <row r="507" spans="1:7">
      <c r="A507" s="13" t="s">
        <v>297</v>
      </c>
      <c r="B507" s="14">
        <v>1</v>
      </c>
      <c r="C507" s="14" t="s">
        <v>295</v>
      </c>
      <c r="D507" s="15">
        <f>IF(B507=0,0,-1)</f>
        <v>-1</v>
      </c>
      <c r="F507" s="5" t="s">
        <v>299</v>
      </c>
    </row>
    <row r="508" spans="1:7">
      <c r="A508" s="16" t="s">
        <v>219</v>
      </c>
      <c r="B508" s="17">
        <v>1</v>
      </c>
      <c r="C508" s="17" t="s">
        <v>295</v>
      </c>
      <c r="D508" s="18">
        <f>IF(B508=0,0,LOOKUP(B508,Tables!$C$2:$C$21,Tables!$D$2:$D$21))</f>
        <v>1</v>
      </c>
      <c r="F508" s="5" t="s">
        <v>300</v>
      </c>
    </row>
    <row r="509" spans="1:7">
      <c r="A509" s="13" t="s">
        <v>266</v>
      </c>
      <c r="B509" s="14">
        <v>0</v>
      </c>
      <c r="C509" s="14" t="str">
        <f>IF(B509=0,"-",IF(B509=1,"Meter Radius","Meters Radius"))</f>
        <v>-</v>
      </c>
      <c r="D509" s="15">
        <f>IF(B509=0,0,IF(B508=0,LOOKUP(B509,Tables!E$2:E$21,Tables!F$2:F$21),"Cannot have both"))</f>
        <v>0</v>
      </c>
      <c r="F509" s="5" t="s">
        <v>177</v>
      </c>
    </row>
    <row r="510" spans="1:7">
      <c r="A510" s="16" t="s">
        <v>269</v>
      </c>
      <c r="B510" s="17" t="s">
        <v>381</v>
      </c>
      <c r="C510" s="17" t="s">
        <v>295</v>
      </c>
      <c r="D510" s="18">
        <f>IF(B510="Full",0,IF(B510="Partial",2,IF(B510="None",5,"ERROR!")))</f>
        <v>0</v>
      </c>
      <c r="F510" s="5" t="s">
        <v>149</v>
      </c>
    </row>
    <row r="511" spans="1:7">
      <c r="A511" s="13" t="s">
        <v>267</v>
      </c>
      <c r="B511" s="14">
        <v>10</v>
      </c>
      <c r="C511" s="14" t="s">
        <v>247</v>
      </c>
      <c r="D511" s="15">
        <f>IF(B511="Touch",1,IF(B511="Self",1,LOOKUP(B511,Tables!$G$2:$G$21,Tables!$H$2:$H$21)))</f>
        <v>3</v>
      </c>
      <c r="F511" s="5" t="s">
        <v>321</v>
      </c>
    </row>
    <row r="512" spans="1:7">
      <c r="A512" s="16" t="s">
        <v>268</v>
      </c>
      <c r="B512" s="17" t="s">
        <v>248</v>
      </c>
      <c r="C512" s="17"/>
      <c r="D512" s="19">
        <f>IF(B512="Instantaneous",1,IF(B512="Permanent",14,IF(C512="Round",LOOKUP(B512,Tables!$J$2:$J$10,Tables!$K$2:$K$10),IF(C512="Minute",LOOKUP(B512,Tables!$J$11:$J$15,Tables!K$11:K$15),IF(C512="Hour",7,LOOKUP(C512,Tables!$I$16:$I$20,Tables!$K$16:$K$20))))))</f>
        <v>14</v>
      </c>
    </row>
    <row r="513" spans="1:7">
      <c r="A513" s="13" t="s">
        <v>250</v>
      </c>
      <c r="B513" s="14" t="str">
        <f>D501</f>
        <v>Mental Resistance</v>
      </c>
      <c r="C513" s="14" t="s">
        <v>295</v>
      </c>
      <c r="D513" s="15">
        <f>LOOKUP(B513,Tables!$N$2:$N$9,Tables!$O$2:$O$9)</f>
        <v>1</v>
      </c>
      <c r="F513" s="4" t="s">
        <v>287</v>
      </c>
    </row>
    <row r="514" spans="1:7">
      <c r="A514" s="16" t="s">
        <v>202</v>
      </c>
      <c r="B514" s="17" t="s">
        <v>407</v>
      </c>
      <c r="C514" s="17" t="s">
        <v>295</v>
      </c>
      <c r="D514" s="18">
        <f>LOOKUP(B514,Tables!$P$2:$P$5,Tables!$Q$2:$Q$5)</f>
        <v>-4</v>
      </c>
      <c r="F514" s="6" t="s">
        <v>407</v>
      </c>
    </row>
    <row r="515" spans="1:7" ht="13" thickBot="1">
      <c r="A515" s="20" t="s">
        <v>251</v>
      </c>
      <c r="B515" s="21">
        <v>3</v>
      </c>
      <c r="C515" s="21" t="str">
        <f>IF(SUM(B505:B507)&gt;0,"+"&amp;SUM(B505:B507),0)</f>
        <v>+3</v>
      </c>
      <c r="D515" s="22">
        <f>B515</f>
        <v>3</v>
      </c>
      <c r="F515" s="6" t="s">
        <v>338</v>
      </c>
    </row>
    <row r="516" spans="1:7">
      <c r="A516" s="1" t="s">
        <v>222</v>
      </c>
      <c r="B516" s="23"/>
      <c r="C516" s="23"/>
      <c r="D516" s="23">
        <f>IF(SUM(D504:D515)&lt;1,1,(SUM(D504:D515)))</f>
        <v>15</v>
      </c>
      <c r="F516" s="6" t="s">
        <v>166</v>
      </c>
    </row>
    <row r="517" spans="1:7">
      <c r="B517" s="7"/>
      <c r="C517" s="7"/>
      <c r="D517" s="7"/>
      <c r="E517" s="7"/>
      <c r="F517" s="5" t="s">
        <v>336</v>
      </c>
    </row>
    <row r="518" spans="1:7">
      <c r="A518" s="2" t="s">
        <v>221</v>
      </c>
      <c r="B518" s="24" t="str">
        <f>B515+C515&amp;"d6"</f>
        <v>6d6</v>
      </c>
      <c r="C518" s="25" t="s">
        <v>223</v>
      </c>
      <c r="D518" s="7"/>
      <c r="E518" s="7"/>
    </row>
    <row r="519" spans="1:7">
      <c r="A519" s="2" t="s">
        <v>332</v>
      </c>
      <c r="B519" s="24">
        <f t="shared" ref="B519:B520" si="20">IF(G519=0,1,G519)</f>
        <v>15</v>
      </c>
      <c r="C519" s="25" t="s">
        <v>204</v>
      </c>
      <c r="D519" s="7"/>
      <c r="E519" s="7"/>
      <c r="F519" s="57" t="s">
        <v>187</v>
      </c>
      <c r="G519" s="58">
        <f>IF(Calculator!$F$3&gt;0,LOOKUP(Calculator!$F$3,Tables!$R$2:R$21,Tables!$U$2:$U$21)+D516,LOOKUP(Calculator!$F$2,Tables!$R$2:$R$21,Tables!$U$2:$U$21)+D516)</f>
        <v>15</v>
      </c>
    </row>
    <row r="520" spans="1:7">
      <c r="A520" s="2" t="s">
        <v>188</v>
      </c>
      <c r="B520" s="24">
        <f t="shared" si="20"/>
        <v>15</v>
      </c>
      <c r="C520" s="25" t="s">
        <v>365</v>
      </c>
      <c r="D520" s="7"/>
      <c r="E520" s="7"/>
      <c r="F520" s="57" t="s">
        <v>189</v>
      </c>
      <c r="G520" s="58">
        <f>IF(Calculator!$F$3&gt;0,LOOKUP(Calculator!$F$3,Tables!$R$2:R$21,Tables!$S$2:$S$21)+D516,LOOKUP(Calculator!$F$2,Tables!$R$2:$R$21,Tables!$S$2:$S$21)+D516)</f>
        <v>15</v>
      </c>
    </row>
    <row r="521" spans="1:7">
      <c r="A521" s="2" t="s">
        <v>261</v>
      </c>
      <c r="B521" s="26">
        <f>ROUND(D516/5,0)</f>
        <v>3</v>
      </c>
      <c r="C521" s="25" t="s">
        <v>190</v>
      </c>
      <c r="D521" s="7"/>
      <c r="E521" s="7"/>
      <c r="G521" s="7"/>
    </row>
    <row r="522" spans="1:7">
      <c r="A522" s="2" t="s">
        <v>191</v>
      </c>
      <c r="B522" s="24">
        <f>IF(G522=0,1,G522)</f>
        <v>3</v>
      </c>
      <c r="C522" s="25" t="s">
        <v>363</v>
      </c>
      <c r="D522" s="7"/>
      <c r="E522" s="7"/>
      <c r="F522" s="57" t="s">
        <v>141</v>
      </c>
      <c r="G522" s="58">
        <f>IF(Calculator!$F$3&gt;0,LOOKUP(Calculator!$F$3,Tables!$R$2:$R$21,Tables!$T$2:$T$21)+B521,LOOKUP(Calculator!$F$2,Tables!$R$2:$R$21,Tables!$T$2:$T$21)+B521)</f>
        <v>3</v>
      </c>
    </row>
    <row r="523" spans="1:7">
      <c r="A523" s="2" t="s">
        <v>210</v>
      </c>
      <c r="B523" s="26" t="str">
        <f>B510</f>
        <v>Full</v>
      </c>
      <c r="C523" s="25" t="s">
        <v>240</v>
      </c>
    </row>
    <row r="524" spans="1:7">
      <c r="B524" s="27"/>
      <c r="C524" s="25"/>
    </row>
    <row r="525" spans="1:7" ht="144" customHeight="1">
      <c r="A525" s="119"/>
      <c r="B525" s="116"/>
      <c r="C525" s="116"/>
      <c r="D525" s="116"/>
      <c r="E525" s="120"/>
    </row>
    <row r="526" spans="1:7">
      <c r="A526" s="1" t="s">
        <v>382</v>
      </c>
      <c r="B526" s="7"/>
      <c r="C526" s="8" t="s">
        <v>356</v>
      </c>
      <c r="D526" s="5" t="s">
        <v>110</v>
      </c>
    </row>
    <row r="527" spans="1:7">
      <c r="B527" s="7"/>
      <c r="C527" s="7"/>
      <c r="D527" s="7"/>
    </row>
    <row r="528" spans="1:7" ht="13" thickBot="1">
      <c r="A528" s="1" t="s">
        <v>358</v>
      </c>
      <c r="B528" s="23" t="s">
        <v>359</v>
      </c>
      <c r="C528" s="23" t="s">
        <v>205</v>
      </c>
      <c r="D528" s="23" t="s">
        <v>316</v>
      </c>
      <c r="F528" s="4" t="s">
        <v>317</v>
      </c>
    </row>
    <row r="529" spans="1:7">
      <c r="A529" s="10" t="s">
        <v>357</v>
      </c>
      <c r="B529" s="11" t="s">
        <v>230</v>
      </c>
      <c r="C529" s="11" t="s">
        <v>295</v>
      </c>
      <c r="D529" s="12">
        <f>IF(B529=0,0,LOOKUP(B529,Tables!A$2:A$4,Tables!B$2:B$4))</f>
        <v>0</v>
      </c>
      <c r="F529" s="5" t="s">
        <v>180</v>
      </c>
    </row>
    <row r="530" spans="1:7">
      <c r="A530" s="13" t="s">
        <v>294</v>
      </c>
      <c r="B530" s="14">
        <v>1</v>
      </c>
      <c r="C530" s="14" t="s">
        <v>212</v>
      </c>
      <c r="D530" s="15">
        <f>IF(B530=0,0,-1)</f>
        <v>-1</v>
      </c>
      <c r="F530" s="5" t="s">
        <v>298</v>
      </c>
    </row>
    <row r="531" spans="1:7">
      <c r="A531" s="16" t="s">
        <v>296</v>
      </c>
      <c r="B531" s="17">
        <v>1</v>
      </c>
      <c r="C531" s="17" t="s">
        <v>295</v>
      </c>
      <c r="D531" s="18">
        <f>IF(B531=0,0,-1)</f>
        <v>-1</v>
      </c>
      <c r="F531" s="5" t="s">
        <v>286</v>
      </c>
    </row>
    <row r="532" spans="1:7">
      <c r="A532" s="13" t="s">
        <v>297</v>
      </c>
      <c r="B532" s="14">
        <v>0</v>
      </c>
      <c r="C532" s="14" t="s">
        <v>295</v>
      </c>
      <c r="D532" s="15">
        <f>IF(B532=0,0,-1)</f>
        <v>0</v>
      </c>
      <c r="F532" s="5" t="s">
        <v>299</v>
      </c>
    </row>
    <row r="533" spans="1:7">
      <c r="A533" s="16" t="s">
        <v>219</v>
      </c>
      <c r="B533" s="17">
        <v>1</v>
      </c>
      <c r="C533" s="17" t="s">
        <v>295</v>
      </c>
      <c r="D533" s="18">
        <f>IF(B533=0,0,LOOKUP(B533,Tables!$C$2:$C$21,Tables!$D$2:$D$21))</f>
        <v>1</v>
      </c>
      <c r="F533" s="5" t="s">
        <v>300</v>
      </c>
    </row>
    <row r="534" spans="1:7">
      <c r="A534" s="13" t="s">
        <v>266</v>
      </c>
      <c r="B534" s="14">
        <v>0</v>
      </c>
      <c r="C534" s="14" t="str">
        <f>IF(B534=0,"-",IF(B534=1,"Meter Radius","Meters Radius"))</f>
        <v>-</v>
      </c>
      <c r="D534" s="15">
        <f>IF(B534=0,0,IF(B533=0,LOOKUP(B534,Tables!E$2:E$21,Tables!F$2:F$21),"Cannot have both"))</f>
        <v>0</v>
      </c>
      <c r="F534" s="5" t="s">
        <v>177</v>
      </c>
    </row>
    <row r="535" spans="1:7">
      <c r="A535" s="16" t="s">
        <v>269</v>
      </c>
      <c r="B535" s="17" t="s">
        <v>407</v>
      </c>
      <c r="C535" s="17" t="s">
        <v>295</v>
      </c>
      <c r="D535" s="18">
        <f>IF(B535="Full",0,IF(B535="Partial",2,IF(B535="None",5,"ERROR!")))</f>
        <v>5</v>
      </c>
      <c r="F535" s="5" t="s">
        <v>149</v>
      </c>
    </row>
    <row r="536" spans="1:7">
      <c r="A536" s="13" t="s">
        <v>267</v>
      </c>
      <c r="B536" s="14">
        <v>10</v>
      </c>
      <c r="C536" s="14" t="s">
        <v>247</v>
      </c>
      <c r="D536" s="15">
        <f>IF(B536="Touch",1,IF(B536="Self",1,LOOKUP(B536,Tables!$G$2:$G$21,Tables!$H$2:$H$21)))</f>
        <v>3</v>
      </c>
      <c r="F536" s="5" t="s">
        <v>321</v>
      </c>
    </row>
    <row r="537" spans="1:7">
      <c r="A537" s="16" t="s">
        <v>268</v>
      </c>
      <c r="B537" s="17">
        <v>10</v>
      </c>
      <c r="C537" s="17" t="s">
        <v>249</v>
      </c>
      <c r="D537" s="19">
        <f>IF(B537="Instantaneous",1,IF(B537="Permanent",14,IF(C537="Round",LOOKUP(B537,Tables!$J$2:$J$10,Tables!$K$2:$K$10),IF(C537="Minute",LOOKUP(B537,Tables!$J$11:$J$15,Tables!K$11:K$15),IF(C537="Hour",7,LOOKUP(C537,Tables!$I$16:$I$20,Tables!$K$16:$K$20))))))</f>
        <v>10</v>
      </c>
    </row>
    <row r="538" spans="1:7">
      <c r="A538" s="13" t="s">
        <v>250</v>
      </c>
      <c r="B538" s="14" t="str">
        <f>D526</f>
        <v>Mental Resistance</v>
      </c>
      <c r="C538" s="14" t="s">
        <v>295</v>
      </c>
      <c r="D538" s="15">
        <f>LOOKUP(B538,Tables!$N$2:$N$9,Tables!$O$2:$O$9)</f>
        <v>1</v>
      </c>
      <c r="F538" s="4" t="s">
        <v>287</v>
      </c>
    </row>
    <row r="539" spans="1:7">
      <c r="A539" s="16" t="s">
        <v>202</v>
      </c>
      <c r="B539" s="17" t="s">
        <v>407</v>
      </c>
      <c r="C539" s="17" t="s">
        <v>295</v>
      </c>
      <c r="D539" s="18">
        <f>LOOKUP(B539,Tables!$P$2:$P$5,Tables!$Q$2:$Q$5)</f>
        <v>-4</v>
      </c>
      <c r="F539" s="6" t="s">
        <v>407</v>
      </c>
    </row>
    <row r="540" spans="1:7" ht="13" thickBot="1">
      <c r="A540" s="20" t="s">
        <v>251</v>
      </c>
      <c r="B540" s="21">
        <v>4</v>
      </c>
      <c r="C540" s="21" t="str">
        <f>IF(SUM(B530:B532)&gt;0,"+"&amp;SUM(B530:B532),0)</f>
        <v>+2</v>
      </c>
      <c r="D540" s="22">
        <f>B540</f>
        <v>4</v>
      </c>
      <c r="F540" s="6" t="s">
        <v>338</v>
      </c>
    </row>
    <row r="541" spans="1:7">
      <c r="A541" s="1" t="s">
        <v>222</v>
      </c>
      <c r="B541" s="23"/>
      <c r="C541" s="23"/>
      <c r="D541" s="23">
        <f>IF(SUM(D529:D540)&lt;1,1,(SUM(D529:D540)))</f>
        <v>18</v>
      </c>
      <c r="F541" s="6" t="s">
        <v>166</v>
      </c>
    </row>
    <row r="542" spans="1:7">
      <c r="B542" s="7"/>
      <c r="C542" s="7"/>
      <c r="D542" s="7"/>
      <c r="E542" s="7"/>
      <c r="F542" s="5" t="s">
        <v>336</v>
      </c>
    </row>
    <row r="543" spans="1:7">
      <c r="A543" s="2" t="s">
        <v>221</v>
      </c>
      <c r="B543" s="24" t="str">
        <f>B540+C540&amp;"d6"</f>
        <v>6d6</v>
      </c>
      <c r="C543" s="25" t="s">
        <v>223</v>
      </c>
      <c r="D543" s="7"/>
      <c r="E543" s="7"/>
    </row>
    <row r="544" spans="1:7">
      <c r="A544" s="2" t="s">
        <v>332</v>
      </c>
      <c r="B544" s="24">
        <f t="shared" ref="B544:B545" si="21">IF(G544=0,1,G544)</f>
        <v>18</v>
      </c>
      <c r="C544" s="25" t="s">
        <v>204</v>
      </c>
      <c r="D544" s="7"/>
      <c r="E544" s="7"/>
      <c r="F544" s="57" t="s">
        <v>187</v>
      </c>
      <c r="G544" s="58">
        <f>IF(Calculator!$F$3&gt;0,LOOKUP(Calculator!$F$3,Tables!$R$2:R$21,Tables!$U$2:$U$21)+D541,LOOKUP(Calculator!$F$2,Tables!$R$2:$R$21,Tables!$U$2:$U$21)+D541)</f>
        <v>18</v>
      </c>
    </row>
    <row r="545" spans="1:7">
      <c r="A545" s="2" t="s">
        <v>188</v>
      </c>
      <c r="B545" s="24">
        <f t="shared" si="21"/>
        <v>18</v>
      </c>
      <c r="C545" s="25" t="s">
        <v>365</v>
      </c>
      <c r="D545" s="7"/>
      <c r="E545" s="7"/>
      <c r="F545" s="57" t="s">
        <v>189</v>
      </c>
      <c r="G545" s="58">
        <f>IF(Calculator!$F$3&gt;0,LOOKUP(Calculator!$F$3,Tables!$R$2:R$21,Tables!$S$2:$S$21)+D541,LOOKUP(Calculator!$F$2,Tables!$R$2:$R$21,Tables!$S$2:$S$21)+D541)</f>
        <v>18</v>
      </c>
    </row>
    <row r="546" spans="1:7">
      <c r="A546" s="2" t="s">
        <v>261</v>
      </c>
      <c r="B546" s="26">
        <f>ROUND(D541/5,0)</f>
        <v>4</v>
      </c>
      <c r="C546" s="25" t="s">
        <v>190</v>
      </c>
      <c r="D546" s="7"/>
      <c r="E546" s="7"/>
      <c r="G546" s="7"/>
    </row>
    <row r="547" spans="1:7">
      <c r="A547" s="2" t="s">
        <v>191</v>
      </c>
      <c r="B547" s="24">
        <f>IF(G547=0,1,G547)</f>
        <v>4</v>
      </c>
      <c r="C547" s="25" t="s">
        <v>363</v>
      </c>
      <c r="D547" s="7"/>
      <c r="E547" s="7"/>
      <c r="F547" s="57" t="s">
        <v>141</v>
      </c>
      <c r="G547" s="58">
        <f>IF(Calculator!$F$3&gt;0,LOOKUP(Calculator!$F$3,Tables!$R$2:$R$21,Tables!$T$2:$T$21)+B546,LOOKUP(Calculator!$F$2,Tables!$R$2:$R$21,Tables!$T$2:$T$21)+B546)</f>
        <v>4</v>
      </c>
    </row>
    <row r="548" spans="1:7">
      <c r="A548" s="2" t="s">
        <v>210</v>
      </c>
      <c r="B548" s="26" t="str">
        <f>B535</f>
        <v>None</v>
      </c>
      <c r="C548" s="25" t="s">
        <v>240</v>
      </c>
    </row>
    <row r="550" spans="1:7" ht="144" customHeight="1">
      <c r="A550" s="119"/>
      <c r="B550" s="116"/>
      <c r="C550" s="116"/>
      <c r="D550" s="116"/>
      <c r="E550" s="120"/>
    </row>
    <row r="551" spans="1:7">
      <c r="A551" s="1" t="s">
        <v>382</v>
      </c>
      <c r="B551" s="7"/>
      <c r="C551" s="8" t="s">
        <v>356</v>
      </c>
      <c r="D551" s="5" t="s">
        <v>110</v>
      </c>
    </row>
    <row r="552" spans="1:7">
      <c r="B552" s="7"/>
      <c r="C552" s="7"/>
      <c r="D552" s="7"/>
    </row>
    <row r="553" spans="1:7" ht="13" thickBot="1">
      <c r="A553" s="1" t="s">
        <v>358</v>
      </c>
      <c r="B553" s="23" t="s">
        <v>359</v>
      </c>
      <c r="C553" s="23" t="s">
        <v>205</v>
      </c>
      <c r="D553" s="23" t="s">
        <v>316</v>
      </c>
      <c r="F553" s="4" t="s">
        <v>317</v>
      </c>
    </row>
    <row r="554" spans="1:7">
      <c r="A554" s="10" t="s">
        <v>357</v>
      </c>
      <c r="B554" s="11" t="s">
        <v>230</v>
      </c>
      <c r="C554" s="11" t="s">
        <v>295</v>
      </c>
      <c r="D554" s="12">
        <f>IF(B554=0,0,LOOKUP(B554,Tables!A$2:A$4,Tables!B$2:B$4))</f>
        <v>0</v>
      </c>
      <c r="F554" s="5" t="s">
        <v>180</v>
      </c>
    </row>
    <row r="555" spans="1:7">
      <c r="A555" s="13" t="s">
        <v>294</v>
      </c>
      <c r="B555" s="14">
        <v>1</v>
      </c>
      <c r="C555" s="14" t="s">
        <v>212</v>
      </c>
      <c r="D555" s="15">
        <f>IF(B555=0,0,-1)</f>
        <v>-1</v>
      </c>
      <c r="F555" s="5" t="s">
        <v>298</v>
      </c>
    </row>
    <row r="556" spans="1:7">
      <c r="A556" s="16" t="s">
        <v>296</v>
      </c>
      <c r="B556" s="17">
        <v>1</v>
      </c>
      <c r="C556" s="17" t="s">
        <v>295</v>
      </c>
      <c r="D556" s="18">
        <f>IF(B556=0,0,-1)</f>
        <v>-1</v>
      </c>
      <c r="F556" s="5" t="s">
        <v>286</v>
      </c>
    </row>
    <row r="557" spans="1:7">
      <c r="A557" s="13" t="s">
        <v>297</v>
      </c>
      <c r="B557" s="14">
        <v>0</v>
      </c>
      <c r="C557" s="14" t="s">
        <v>295</v>
      </c>
      <c r="D557" s="15">
        <f>IF(B557=0,0,-1)</f>
        <v>0</v>
      </c>
      <c r="F557" s="5" t="s">
        <v>299</v>
      </c>
    </row>
    <row r="558" spans="1:7">
      <c r="A558" s="16" t="s">
        <v>219</v>
      </c>
      <c r="B558" s="17">
        <v>0</v>
      </c>
      <c r="C558" s="17" t="s">
        <v>295</v>
      </c>
      <c r="D558" s="18">
        <f>IF(B558=0,0,LOOKUP(B558,Tables!$C$2:$C$21,Tables!$D$2:$D$21))</f>
        <v>0</v>
      </c>
      <c r="F558" s="5" t="s">
        <v>300</v>
      </c>
    </row>
    <row r="559" spans="1:7">
      <c r="A559" s="13" t="s">
        <v>266</v>
      </c>
      <c r="B559" s="14">
        <v>5</v>
      </c>
      <c r="C559" s="14" t="str">
        <f>IF(B559=0,"-",IF(B559=1,"Meter Radius","Meters Radius"))</f>
        <v>Meters Radius</v>
      </c>
      <c r="D559" s="15">
        <f>IF(B559=0,0,IF(B558=0,LOOKUP(B559,Tables!E$2:E$21,Tables!F$2:F$21),"Cannot have both"))</f>
        <v>3</v>
      </c>
      <c r="F559" s="5" t="s">
        <v>177</v>
      </c>
    </row>
    <row r="560" spans="1:7">
      <c r="A560" s="16" t="s">
        <v>269</v>
      </c>
      <c r="B560" s="17" t="s">
        <v>407</v>
      </c>
      <c r="C560" s="17" t="s">
        <v>295</v>
      </c>
      <c r="D560" s="18">
        <f>IF(B560="Full",0,IF(B560="Partial",2,IF(B560="None",5,"ERROR!")))</f>
        <v>5</v>
      </c>
      <c r="F560" s="5" t="s">
        <v>149</v>
      </c>
    </row>
    <row r="561" spans="1:7">
      <c r="A561" s="13" t="s">
        <v>267</v>
      </c>
      <c r="B561" s="14" t="s">
        <v>246</v>
      </c>
      <c r="C561" s="14"/>
      <c r="D561" s="15">
        <f>IF(B561="Touch",1,IF(B561="Self",1,LOOKUP(B561,Tables!$G$2:$G$21,Tables!$H$2:$H$21)))</f>
        <v>1</v>
      </c>
      <c r="F561" s="5" t="s">
        <v>321</v>
      </c>
    </row>
    <row r="562" spans="1:7">
      <c r="A562" s="16" t="s">
        <v>268</v>
      </c>
      <c r="B562" s="17">
        <v>5</v>
      </c>
      <c r="C562" s="17" t="s">
        <v>322</v>
      </c>
      <c r="D562" s="19">
        <f>IF(B562="Instantaneous",1,IF(B562="Permanent",14,IF(C562="Round",LOOKUP(B562,Tables!$J$2:$J$10,Tables!$K$2:$K$10),IF(C562="Minute",LOOKUP(B562,Tables!$J$11:$J$15,Tables!K$11:K$15),IF(C562="Hour",7,LOOKUP(C562,Tables!$I$16:$I$20,Tables!$K$16:$K$20))))))</f>
        <v>3</v>
      </c>
    </row>
    <row r="563" spans="1:7">
      <c r="A563" s="13" t="s">
        <v>250</v>
      </c>
      <c r="B563" s="14" t="str">
        <f>D551</f>
        <v>Mental Resistance</v>
      </c>
      <c r="C563" s="14" t="s">
        <v>295</v>
      </c>
      <c r="D563" s="15">
        <f>LOOKUP(B563,Tables!$N$2:$N$9,Tables!$O$2:$O$9)</f>
        <v>1</v>
      </c>
      <c r="F563" s="4" t="s">
        <v>287</v>
      </c>
    </row>
    <row r="564" spans="1:7">
      <c r="A564" s="16" t="s">
        <v>202</v>
      </c>
      <c r="B564" s="17" t="s">
        <v>338</v>
      </c>
      <c r="C564" s="17" t="s">
        <v>295</v>
      </c>
      <c r="D564" s="18">
        <f>LOOKUP(B564,Tables!$P$2:$P$5,Tables!$Q$2:$Q$5)</f>
        <v>2</v>
      </c>
      <c r="F564" s="6" t="s">
        <v>407</v>
      </c>
    </row>
    <row r="565" spans="1:7" ht="13" thickBot="1">
      <c r="A565" s="20" t="s">
        <v>251</v>
      </c>
      <c r="B565" s="21">
        <v>10</v>
      </c>
      <c r="C565" s="21" t="str">
        <f>IF(SUM(B555:B557)&gt;0,"+"&amp;SUM(B555:B557),0)</f>
        <v>+2</v>
      </c>
      <c r="D565" s="22">
        <f>B565</f>
        <v>10</v>
      </c>
      <c r="F565" s="6" t="s">
        <v>338</v>
      </c>
    </row>
    <row r="566" spans="1:7">
      <c r="A566" s="1" t="s">
        <v>222</v>
      </c>
      <c r="B566" s="23"/>
      <c r="C566" s="23"/>
      <c r="D566" s="23">
        <f>IF(SUM(D554:D565)&lt;1,1,(SUM(D554:D565)))</f>
        <v>23</v>
      </c>
      <c r="F566" s="6" t="s">
        <v>166</v>
      </c>
    </row>
    <row r="567" spans="1:7">
      <c r="B567" s="7"/>
      <c r="C567" s="7"/>
      <c r="D567" s="7"/>
      <c r="E567" s="7"/>
      <c r="F567" s="5" t="s">
        <v>336</v>
      </c>
    </row>
    <row r="568" spans="1:7">
      <c r="A568" s="2" t="s">
        <v>221</v>
      </c>
      <c r="B568" s="24" t="str">
        <f>B565+C565&amp;"d6"</f>
        <v>12d6</v>
      </c>
      <c r="C568" s="25" t="s">
        <v>223</v>
      </c>
      <c r="D568" s="7"/>
      <c r="E568" s="7"/>
    </row>
    <row r="569" spans="1:7">
      <c r="A569" s="2" t="s">
        <v>332</v>
      </c>
      <c r="B569" s="24">
        <f t="shared" ref="B569:B570" si="22">IF(G569=0,1,G569)</f>
        <v>23</v>
      </c>
      <c r="C569" s="25" t="s">
        <v>204</v>
      </c>
      <c r="D569" s="7"/>
      <c r="E569" s="7"/>
      <c r="F569" s="57" t="s">
        <v>187</v>
      </c>
      <c r="G569" s="58">
        <f>IF(Calculator!$F$3&gt;0,LOOKUP(Calculator!$F$3,Tables!$R$2:R$21,Tables!$U$2:$U$21)+D566,LOOKUP(Calculator!$F$2,Tables!$R$2:$R$21,Tables!$U$2:$U$21)+D566)</f>
        <v>23</v>
      </c>
    </row>
    <row r="570" spans="1:7">
      <c r="A570" s="2" t="s">
        <v>188</v>
      </c>
      <c r="B570" s="24">
        <f t="shared" si="22"/>
        <v>23</v>
      </c>
      <c r="C570" s="25" t="s">
        <v>365</v>
      </c>
      <c r="D570" s="7"/>
      <c r="E570" s="7"/>
      <c r="F570" s="57" t="s">
        <v>189</v>
      </c>
      <c r="G570" s="58">
        <f>IF(Calculator!$F$3&gt;0,LOOKUP(Calculator!$F$3,Tables!$R$2:R$21,Tables!$S$2:$S$21)+D566,LOOKUP(Calculator!$F$2,Tables!$R$2:$R$21,Tables!$S$2:$S$21)+D566)</f>
        <v>23</v>
      </c>
    </row>
    <row r="571" spans="1:7">
      <c r="A571" s="2" t="s">
        <v>261</v>
      </c>
      <c r="B571" s="26">
        <f>ROUND(D566/5,0)</f>
        <v>5</v>
      </c>
      <c r="C571" s="25" t="s">
        <v>190</v>
      </c>
      <c r="D571" s="7"/>
      <c r="E571" s="7"/>
      <c r="G571" s="7"/>
    </row>
    <row r="572" spans="1:7">
      <c r="A572" s="2" t="s">
        <v>191</v>
      </c>
      <c r="B572" s="24">
        <f>IF(G572=0,1,G572)</f>
        <v>5</v>
      </c>
      <c r="C572" s="25" t="s">
        <v>363</v>
      </c>
      <c r="D572" s="7"/>
      <c r="E572" s="7"/>
      <c r="F572" s="57" t="s">
        <v>141</v>
      </c>
      <c r="G572" s="58">
        <f>IF(Calculator!$F$3&gt;0,LOOKUP(Calculator!$F$3,Tables!$R$2:$R$21,Tables!$T$2:$T$21)+B571,LOOKUP(Calculator!$F$2,Tables!$R$2:$R$21,Tables!$T$2:$T$21)+B571)</f>
        <v>5</v>
      </c>
    </row>
    <row r="573" spans="1:7">
      <c r="A573" s="2" t="s">
        <v>210</v>
      </c>
      <c r="B573" s="26" t="str">
        <f>B560</f>
        <v>None</v>
      </c>
      <c r="C573" s="25" t="s">
        <v>240</v>
      </c>
    </row>
    <row r="574" spans="1:7">
      <c r="B574" s="27"/>
      <c r="C574" s="25"/>
    </row>
    <row r="575" spans="1:7" ht="144" customHeight="1">
      <c r="A575" s="119"/>
      <c r="B575" s="116"/>
      <c r="C575" s="116"/>
      <c r="D575" s="116"/>
      <c r="E575" s="120"/>
    </row>
    <row r="576" spans="1:7">
      <c r="A576" s="1" t="s">
        <v>382</v>
      </c>
      <c r="B576" s="7"/>
      <c r="C576" s="8" t="s">
        <v>356</v>
      </c>
      <c r="D576" s="5" t="s">
        <v>110</v>
      </c>
    </row>
    <row r="577" spans="1:6">
      <c r="B577" s="7"/>
      <c r="C577" s="7"/>
      <c r="D577" s="7"/>
    </row>
    <row r="578" spans="1:6" ht="13" thickBot="1">
      <c r="A578" s="1" t="s">
        <v>358</v>
      </c>
      <c r="B578" s="23" t="s">
        <v>359</v>
      </c>
      <c r="C578" s="23" t="s">
        <v>205</v>
      </c>
      <c r="D578" s="23" t="s">
        <v>316</v>
      </c>
      <c r="F578" s="4" t="s">
        <v>317</v>
      </c>
    </row>
    <row r="579" spans="1:6">
      <c r="A579" s="10" t="s">
        <v>357</v>
      </c>
      <c r="B579" s="11" t="s">
        <v>230</v>
      </c>
      <c r="C579" s="11" t="s">
        <v>295</v>
      </c>
      <c r="D579" s="12">
        <f>IF(B579=0,0,LOOKUP(B579,Tables!A$2:A$4,Tables!B$2:B$4))</f>
        <v>0</v>
      </c>
      <c r="F579" s="5" t="s">
        <v>180</v>
      </c>
    </row>
    <row r="580" spans="1:6">
      <c r="A580" s="13" t="s">
        <v>294</v>
      </c>
      <c r="B580" s="14">
        <v>1</v>
      </c>
      <c r="C580" s="14" t="s">
        <v>212</v>
      </c>
      <c r="D580" s="15">
        <f>IF(B580=0,0,-1)</f>
        <v>-1</v>
      </c>
      <c r="F580" s="5" t="s">
        <v>298</v>
      </c>
    </row>
    <row r="581" spans="1:6">
      <c r="A581" s="16" t="s">
        <v>296</v>
      </c>
      <c r="B581" s="17">
        <v>1</v>
      </c>
      <c r="C581" s="17" t="s">
        <v>295</v>
      </c>
      <c r="D581" s="18">
        <f>IF(B581=0,0,-1)</f>
        <v>-1</v>
      </c>
      <c r="F581" s="5" t="s">
        <v>286</v>
      </c>
    </row>
    <row r="582" spans="1:6">
      <c r="A582" s="13" t="s">
        <v>297</v>
      </c>
      <c r="B582" s="14">
        <v>0</v>
      </c>
      <c r="C582" s="14" t="s">
        <v>295</v>
      </c>
      <c r="D582" s="15">
        <f>IF(B582=0,0,-1)</f>
        <v>0</v>
      </c>
      <c r="F582" s="5" t="s">
        <v>299</v>
      </c>
    </row>
    <row r="583" spans="1:6">
      <c r="A583" s="16" t="s">
        <v>219</v>
      </c>
      <c r="B583" s="17">
        <v>0</v>
      </c>
      <c r="C583" s="17" t="s">
        <v>295</v>
      </c>
      <c r="D583" s="18">
        <f>IF(B583=0,0,LOOKUP(B583,Tables!$C$2:$C$21,Tables!$D$2:$D$21))</f>
        <v>0</v>
      </c>
      <c r="F583" s="5" t="s">
        <v>300</v>
      </c>
    </row>
    <row r="584" spans="1:6">
      <c r="A584" s="13" t="s">
        <v>266</v>
      </c>
      <c r="B584" s="14">
        <v>100</v>
      </c>
      <c r="C584" s="14" t="str">
        <f>IF(B584=0,"-",IF(B584=1,"Meter Radius","Meters Radius"))</f>
        <v>Meters Radius</v>
      </c>
      <c r="D584" s="15">
        <f>IF(B584=0,0,IF(B583=0,LOOKUP(B584,Tables!E$2:E$21,Tables!F$2:F$21),"Cannot have both"))</f>
        <v>20</v>
      </c>
      <c r="F584" s="5" t="s">
        <v>177</v>
      </c>
    </row>
    <row r="585" spans="1:6">
      <c r="A585" s="16" t="s">
        <v>269</v>
      </c>
      <c r="B585" s="17" t="s">
        <v>381</v>
      </c>
      <c r="C585" s="17" t="s">
        <v>295</v>
      </c>
      <c r="D585" s="18">
        <f>IF(B585="Full",0,IF(B585="Partial",2,IF(B585="None",5,"ERROR!")))</f>
        <v>0</v>
      </c>
      <c r="F585" s="5" t="s">
        <v>149</v>
      </c>
    </row>
    <row r="586" spans="1:6">
      <c r="A586" s="13" t="s">
        <v>267</v>
      </c>
      <c r="B586" s="14" t="s">
        <v>233</v>
      </c>
      <c r="C586" s="14"/>
      <c r="D586" s="15">
        <f>IF(B586="Touch",1,IF(B586="Self",1,LOOKUP(B586,Tables!$G$2:$G$21,Tables!$H$2:$H$21)))</f>
        <v>1</v>
      </c>
      <c r="F586" s="5" t="s">
        <v>321</v>
      </c>
    </row>
    <row r="587" spans="1:6">
      <c r="A587" s="16" t="s">
        <v>268</v>
      </c>
      <c r="B587" s="17">
        <v>10</v>
      </c>
      <c r="C587" s="17" t="s">
        <v>323</v>
      </c>
      <c r="D587" s="19">
        <f>IF(B587="Instantaneous",1,IF(B587="Permanent",14,IF(C587="Round",LOOKUP(B587,Tables!$J$2:$J$10,Tables!$K$2:$K$10),IF(C587="Minute",LOOKUP(B587,Tables!$J$11:$J$15,Tables!K$11:K$15),IF(C587="Hour",7,LOOKUP(C587,Tables!$I$16:$I$20,Tables!$K$16:$K$20))))))</f>
        <v>4</v>
      </c>
    </row>
    <row r="588" spans="1:6">
      <c r="A588" s="13" t="s">
        <v>250</v>
      </c>
      <c r="B588" s="14" t="s">
        <v>383</v>
      </c>
      <c r="C588" s="14" t="s">
        <v>295</v>
      </c>
      <c r="D588" s="15">
        <f>LOOKUP(B588,Tables!$N$2:$N$9,Tables!$O$2:$O$9)</f>
        <v>1</v>
      </c>
      <c r="F588" s="4" t="s">
        <v>287</v>
      </c>
    </row>
    <row r="589" spans="1:6">
      <c r="A589" s="16" t="s">
        <v>202</v>
      </c>
      <c r="B589" s="17" t="s">
        <v>407</v>
      </c>
      <c r="C589" s="17" t="s">
        <v>295</v>
      </c>
      <c r="D589" s="18">
        <f>LOOKUP(B589,Tables!$P$2:$P$5,Tables!$Q$2:$Q$5)</f>
        <v>-4</v>
      </c>
      <c r="F589" s="6" t="s">
        <v>407</v>
      </c>
    </row>
    <row r="590" spans="1:6" ht="13" thickBot="1">
      <c r="A590" s="20" t="s">
        <v>251</v>
      </c>
      <c r="B590" s="21">
        <v>5</v>
      </c>
      <c r="C590" s="21" t="str">
        <f>IF(SUM(B580:B582)&gt;0,"+"&amp;SUM(B580:B582),0)</f>
        <v>+2</v>
      </c>
      <c r="D590" s="22">
        <f>B590</f>
        <v>5</v>
      </c>
      <c r="F590" s="6" t="s">
        <v>338</v>
      </c>
    </row>
    <row r="591" spans="1:6">
      <c r="A591" s="1" t="s">
        <v>222</v>
      </c>
      <c r="B591" s="23"/>
      <c r="C591" s="23"/>
      <c r="D591" s="23">
        <f>IF(SUM(D579:D590)&lt;1,1,(SUM(D579:D590)))</f>
        <v>25</v>
      </c>
      <c r="F591" s="6" t="s">
        <v>166</v>
      </c>
    </row>
    <row r="592" spans="1:6">
      <c r="B592" s="7"/>
      <c r="C592" s="7"/>
      <c r="D592" s="7"/>
      <c r="E592" s="7"/>
      <c r="F592" s="5" t="s">
        <v>336</v>
      </c>
    </row>
    <row r="593" spans="1:7">
      <c r="A593" s="2" t="s">
        <v>221</v>
      </c>
      <c r="B593" s="24" t="str">
        <f>B590+C590&amp;"d6"</f>
        <v>7d6</v>
      </c>
      <c r="C593" s="25" t="s">
        <v>223</v>
      </c>
      <c r="D593" s="7"/>
      <c r="E593" s="7"/>
    </row>
    <row r="594" spans="1:7">
      <c r="A594" s="2" t="s">
        <v>332</v>
      </c>
      <c r="B594" s="24">
        <f t="shared" ref="B594:B595" si="23">IF(G594=0,1,G594)</f>
        <v>25</v>
      </c>
      <c r="C594" s="25" t="s">
        <v>204</v>
      </c>
      <c r="D594" s="7"/>
      <c r="E594" s="7"/>
      <c r="F594" s="57" t="s">
        <v>187</v>
      </c>
      <c r="G594" s="58">
        <f>IF(Calculator!$F$3&gt;0,LOOKUP(Calculator!$F$3,Tables!$R$2:R$21,Tables!$U$2:$U$21)+D591,LOOKUP(Calculator!$F$2,Tables!$R$2:$R$21,Tables!$U$2:$U$21)+D591)</f>
        <v>25</v>
      </c>
    </row>
    <row r="595" spans="1:7">
      <c r="A595" s="2" t="s">
        <v>188</v>
      </c>
      <c r="B595" s="24">
        <f t="shared" si="23"/>
        <v>25</v>
      </c>
      <c r="C595" s="25" t="s">
        <v>365</v>
      </c>
      <c r="D595" s="7"/>
      <c r="E595" s="7"/>
      <c r="F595" s="57" t="s">
        <v>189</v>
      </c>
      <c r="G595" s="58">
        <f>IF(Calculator!$F$3&gt;0,LOOKUP(Calculator!$F$3,Tables!$R$2:R$21,Tables!$S$2:$S$21)+D591,LOOKUP(Calculator!$F$2,Tables!$R$2:$R$21,Tables!$S$2:$S$21)+D591)</f>
        <v>25</v>
      </c>
    </row>
    <row r="596" spans="1:7">
      <c r="A596" s="2" t="s">
        <v>261</v>
      </c>
      <c r="B596" s="26">
        <f>ROUND(D591/5,0)</f>
        <v>5</v>
      </c>
      <c r="C596" s="25" t="s">
        <v>190</v>
      </c>
      <c r="D596" s="7"/>
      <c r="E596" s="7"/>
      <c r="G596" s="7"/>
    </row>
    <row r="597" spans="1:7">
      <c r="A597" s="2" t="s">
        <v>191</v>
      </c>
      <c r="B597" s="24">
        <f>IF(G597=0,1,G597)</f>
        <v>5</v>
      </c>
      <c r="C597" s="25" t="s">
        <v>363</v>
      </c>
      <c r="D597" s="7"/>
      <c r="E597" s="7"/>
      <c r="F597" s="57" t="s">
        <v>141</v>
      </c>
      <c r="G597" s="58">
        <f>IF(Calculator!$F$3&gt;0,LOOKUP(Calculator!$F$3,Tables!$R$2:$R$21,Tables!$T$2:$T$21)+B596,LOOKUP(Calculator!$F$2,Tables!$R$2:$R$21,Tables!$T$2:$T$21)+B596)</f>
        <v>5</v>
      </c>
    </row>
    <row r="598" spans="1:7">
      <c r="A598" s="2" t="s">
        <v>210</v>
      </c>
      <c r="B598" s="26" t="str">
        <f>B585</f>
        <v>Full</v>
      </c>
      <c r="C598" s="25" t="s">
        <v>240</v>
      </c>
    </row>
    <row r="599" spans="1:7">
      <c r="B599" s="27"/>
      <c r="C599" s="25"/>
    </row>
    <row r="600" spans="1:7" ht="144" customHeight="1">
      <c r="A600" s="119"/>
      <c r="B600" s="116"/>
      <c r="C600" s="116"/>
      <c r="D600" s="116"/>
      <c r="E600" s="120"/>
    </row>
  </sheetData>
  <sheetCalcPr fullCalcOnLoad="1"/>
  <mergeCells count="24">
    <mergeCell ref="A475:E475"/>
    <mergeCell ref="A525:E525"/>
    <mergeCell ref="A550:E550"/>
    <mergeCell ref="A250:E250"/>
    <mergeCell ref="A275:E275"/>
    <mergeCell ref="A300:E300"/>
    <mergeCell ref="A425:E425"/>
    <mergeCell ref="A450:E450"/>
    <mergeCell ref="A25:E25"/>
    <mergeCell ref="A50:E50"/>
    <mergeCell ref="A75:E75"/>
    <mergeCell ref="A100:E100"/>
    <mergeCell ref="A600:E600"/>
    <mergeCell ref="A325:E325"/>
    <mergeCell ref="A350:E350"/>
    <mergeCell ref="A375:E375"/>
    <mergeCell ref="A400:E400"/>
    <mergeCell ref="A575:E575"/>
    <mergeCell ref="A500:E500"/>
    <mergeCell ref="A125:E125"/>
    <mergeCell ref="A150:E150"/>
    <mergeCell ref="A175:E175"/>
    <mergeCell ref="A200:E200"/>
    <mergeCell ref="A225:E225"/>
  </mergeCells>
  <phoneticPr fontId="1" type="noConversion"/>
  <pageMargins left="0.75" right="0.75" top="1" bottom="1" header="0.5" footer="0.5"/>
  <pageSetup orientation="landscape" horizontalDpi="4294967292" verticalDpi="4294967292"/>
  <rowBreaks count="24" manualBreakCount="24">
    <brk id="25" max="16383" man="1"/>
    <brk id="50" max="16383" man="1"/>
    <brk id="75" max="16383" man="1"/>
    <brk id="100" max="16383" man="1"/>
    <brk id="125" max="16383" man="1"/>
    <brk id="150" max="16383" man="1"/>
    <brk id="175" max="16383" man="1"/>
    <brk id="200" max="16383" man="1"/>
    <brk id="225" max="16383" man="1"/>
    <brk id="250" max="16383" man="1"/>
    <brk id="275" max="16383" man="1"/>
    <brk id="300" max="16383" man="1"/>
    <brk id="325" max="16383" man="1"/>
    <brk id="350" max="16383" man="1"/>
    <brk id="375" max="16383" man="1"/>
    <brk id="400" max="16383" man="1"/>
    <brk id="425" max="16383" man="1" pt="1"/>
    <brk id="450" max="16383" man="1" pt="1"/>
    <brk id="475" max="16383" man="1" pt="1"/>
    <brk id="500" max="16383" man="1"/>
    <brk id="525" max="16383" man="1"/>
    <brk id="550" max="16383" man="1"/>
    <brk id="575" max="16383" man="1"/>
    <brk id="600" max="16383" man="1"/>
  </row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Calculator</vt:lpstr>
      <vt:lpstr>Spell LIst</vt:lpstr>
      <vt:lpstr>Standard Spells</vt:lpstr>
      <vt:lpstr>Apportation</vt:lpstr>
      <vt:lpstr>BioControl</vt:lpstr>
      <vt:lpstr>Control Magic</vt:lpstr>
      <vt:lpstr>Healing</vt:lpstr>
      <vt:lpstr>Informational</vt:lpstr>
      <vt:lpstr>Mental Resis</vt:lpstr>
      <vt:lpstr>Mental-Comm</vt:lpstr>
      <vt:lpstr>Physical</vt:lpstr>
      <vt:lpstr>Tables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Lenox</dc:creator>
  <cp:lastModifiedBy>William Lenox</cp:lastModifiedBy>
  <cp:lastPrinted>2011-03-13T01:42:11Z</cp:lastPrinted>
  <dcterms:created xsi:type="dcterms:W3CDTF">2009-12-05T04:45:17Z</dcterms:created>
  <dcterms:modified xsi:type="dcterms:W3CDTF">2013-07-16T02:22:34Z</dcterms:modified>
</cp:coreProperties>
</file>